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20" windowWidth="23715" windowHeight="9510" activeTab="1"/>
  </bookViews>
  <sheets>
    <sheet name="TOTAL" sheetId="1" r:id="rId1"/>
    <sheet name="sheet" sheetId="2" r:id="rId2"/>
  </sheets>
  <definedNames>
    <definedName name="_xlnm.Print_Titles" localSheetId="1">sheet!$13:$14</definedName>
    <definedName name="_xlnm.Print_Titles" localSheetId="0">TOTAL!$9:$11</definedName>
  </definedNames>
  <calcPr calcId="125725"/>
</workbook>
</file>

<file path=xl/calcChain.xml><?xml version="1.0" encoding="utf-8"?>
<calcChain xmlns="http://schemas.openxmlformats.org/spreadsheetml/2006/main">
  <c r="E41" i="2"/>
  <c r="F41"/>
  <c r="G41"/>
  <c r="N42"/>
  <c r="E78"/>
  <c r="F78"/>
  <c r="F76" s="1"/>
  <c r="F75" s="1"/>
  <c r="G78"/>
  <c r="G45" s="1"/>
  <c r="E77"/>
  <c r="F77"/>
  <c r="G77"/>
  <c r="G76" s="1"/>
  <c r="G75" s="1"/>
  <c r="G100"/>
  <c r="F108"/>
  <c r="G108"/>
  <c r="G105" s="1"/>
  <c r="E108"/>
  <c r="E105" s="1"/>
  <c r="E100" s="1"/>
  <c r="E104"/>
  <c r="F104"/>
  <c r="G104"/>
  <c r="G44"/>
  <c r="G38" s="1"/>
  <c r="F44"/>
  <c r="F38" s="1"/>
  <c r="E91"/>
  <c r="E92"/>
  <c r="F92"/>
  <c r="F91" s="1"/>
  <c r="G92"/>
  <c r="G91" s="1"/>
  <c r="D93"/>
  <c r="D92" s="1"/>
  <c r="D91" s="1"/>
  <c r="E89"/>
  <c r="E88" s="1"/>
  <c r="F89"/>
  <c r="F88" s="1"/>
  <c r="G89"/>
  <c r="G88" s="1"/>
  <c r="D90"/>
  <c r="D89" s="1"/>
  <c r="D88" s="1"/>
  <c r="E86"/>
  <c r="E85" s="1"/>
  <c r="F86"/>
  <c r="F85" s="1"/>
  <c r="G86"/>
  <c r="G85" s="1"/>
  <c r="D87"/>
  <c r="D86" s="1"/>
  <c r="D85" s="1"/>
  <c r="E83"/>
  <c r="E82" s="1"/>
  <c r="F83"/>
  <c r="F82" s="1"/>
  <c r="G83"/>
  <c r="G82" s="1"/>
  <c r="D83"/>
  <c r="D82" s="1"/>
  <c r="D84"/>
  <c r="E80"/>
  <c r="E79" s="1"/>
  <c r="F80"/>
  <c r="F79" s="1"/>
  <c r="G80"/>
  <c r="G79" s="1"/>
  <c r="D81"/>
  <c r="D80" s="1"/>
  <c r="D79" s="1"/>
  <c r="E24"/>
  <c r="F24"/>
  <c r="G24"/>
  <c r="E23"/>
  <c r="F23"/>
  <c r="G23"/>
  <c r="E21"/>
  <c r="F21"/>
  <c r="G21"/>
  <c r="E20"/>
  <c r="F20"/>
  <c r="G20"/>
  <c r="E19"/>
  <c r="G19"/>
  <c r="E18"/>
  <c r="G18"/>
  <c r="E17"/>
  <c r="F17"/>
  <c r="G17"/>
  <c r="E16"/>
  <c r="F16"/>
  <c r="G16"/>
  <c r="G30"/>
  <c r="G33"/>
  <c r="G22" s="1"/>
  <c r="F33"/>
  <c r="F22" s="1"/>
  <c r="E33"/>
  <c r="E30" s="1"/>
  <c r="F31"/>
  <c r="D31" s="1"/>
  <c r="D19" s="1"/>
  <c r="F28"/>
  <c r="D28" s="1"/>
  <c r="D18" s="1"/>
  <c r="D32"/>
  <c r="D21" s="1"/>
  <c r="D34"/>
  <c r="D23" s="1"/>
  <c r="D35"/>
  <c r="D24" s="1"/>
  <c r="D27"/>
  <c r="D17" s="1"/>
  <c r="D29"/>
  <c r="D20" s="1"/>
  <c r="D26"/>
  <c r="D16" s="1"/>
  <c r="E25"/>
  <c r="G25"/>
  <c r="E52"/>
  <c r="E51" s="1"/>
  <c r="F52"/>
  <c r="F51" s="1"/>
  <c r="G52"/>
  <c r="G51" s="1"/>
  <c r="E50"/>
  <c r="E49" s="1"/>
  <c r="F50"/>
  <c r="F49" s="1"/>
  <c r="G50"/>
  <c r="G49" s="1"/>
  <c r="E53"/>
  <c r="F53"/>
  <c r="G53"/>
  <c r="E54"/>
  <c r="F54"/>
  <c r="G54"/>
  <c r="D55"/>
  <c r="D50" s="1"/>
  <c r="D49" s="1"/>
  <c r="E56"/>
  <c r="F56"/>
  <c r="G56"/>
  <c r="D57"/>
  <c r="D56" s="1"/>
  <c r="E59"/>
  <c r="E58" s="1"/>
  <c r="F59"/>
  <c r="F58" s="1"/>
  <c r="G59"/>
  <c r="G58" s="1"/>
  <c r="D60"/>
  <c r="D59" s="1"/>
  <c r="D58" s="1"/>
  <c r="E61"/>
  <c r="E62"/>
  <c r="F62"/>
  <c r="F61" s="1"/>
  <c r="G62"/>
  <c r="G61" s="1"/>
  <c r="D63"/>
  <c r="D62" s="1"/>
  <c r="D61" s="1"/>
  <c r="E65"/>
  <c r="F65"/>
  <c r="G65"/>
  <c r="D66"/>
  <c r="D65" s="1"/>
  <c r="E67"/>
  <c r="E64" s="1"/>
  <c r="F67"/>
  <c r="F64" s="1"/>
  <c r="G67"/>
  <c r="D68"/>
  <c r="D67" s="1"/>
  <c r="D64" s="1"/>
  <c r="E70"/>
  <c r="E69" s="1"/>
  <c r="F70"/>
  <c r="F69" s="1"/>
  <c r="G70"/>
  <c r="G69" s="1"/>
  <c r="D71"/>
  <c r="D70" s="1"/>
  <c r="D69" s="1"/>
  <c r="E73"/>
  <c r="E72" s="1"/>
  <c r="F73"/>
  <c r="F72" s="1"/>
  <c r="G73"/>
  <c r="G72" s="1"/>
  <c r="D74"/>
  <c r="D73" s="1"/>
  <c r="D72" s="1"/>
  <c r="E96"/>
  <c r="F96"/>
  <c r="G96"/>
  <c r="D99"/>
  <c r="D98" s="1"/>
  <c r="D97" s="1"/>
  <c r="D94" s="1"/>
  <c r="E98"/>
  <c r="E97" s="1"/>
  <c r="E94" s="1"/>
  <c r="F98"/>
  <c r="F97" s="1"/>
  <c r="F94" s="1"/>
  <c r="G98"/>
  <c r="G97" s="1"/>
  <c r="G94" s="1"/>
  <c r="E76" l="1"/>
  <c r="E75" s="1"/>
  <c r="E22"/>
  <c r="E45"/>
  <c r="E47"/>
  <c r="E46" s="1"/>
  <c r="E44"/>
  <c r="E38" s="1"/>
  <c r="F47"/>
  <c r="F46" s="1"/>
  <c r="F45"/>
  <c r="F43" s="1"/>
  <c r="F42" s="1"/>
  <c r="G47"/>
  <c r="D77"/>
  <c r="D44" s="1"/>
  <c r="D38" s="1"/>
  <c r="G39"/>
  <c r="G37" s="1"/>
  <c r="G110" s="1"/>
  <c r="G43"/>
  <c r="D78"/>
  <c r="E15"/>
  <c r="G15"/>
  <c r="F18"/>
  <c r="F19"/>
  <c r="F15" s="1"/>
  <c r="G64"/>
  <c r="F30"/>
  <c r="F95"/>
  <c r="D30"/>
  <c r="D33"/>
  <c r="D22" s="1"/>
  <c r="D15" s="1"/>
  <c r="F25"/>
  <c r="D25"/>
  <c r="D96"/>
  <c r="G95"/>
  <c r="D95"/>
  <c r="E95"/>
  <c r="D52"/>
  <c r="E48"/>
  <c r="F48"/>
  <c r="G48"/>
  <c r="D53"/>
  <c r="D54"/>
  <c r="D109"/>
  <c r="D104" s="1"/>
  <c r="D107"/>
  <c r="D106" s="1"/>
  <c r="F106"/>
  <c r="F101" s="1"/>
  <c r="F102"/>
  <c r="F39" s="1"/>
  <c r="F37" s="1"/>
  <c r="F110" s="1"/>
  <c r="H295" i="1"/>
  <c r="H294"/>
  <c r="H293"/>
  <c r="F289"/>
  <c r="E289"/>
  <c r="D289"/>
  <c r="D288" s="1"/>
  <c r="C289"/>
  <c r="F288"/>
  <c r="E288"/>
  <c r="C288"/>
  <c r="F286"/>
  <c r="E286"/>
  <c r="D286"/>
  <c r="D257" s="1"/>
  <c r="D245" s="1"/>
  <c r="D64" s="1"/>
  <c r="C286"/>
  <c r="F285"/>
  <c r="E285"/>
  <c r="D285"/>
  <c r="C285"/>
  <c r="F283"/>
  <c r="E283"/>
  <c r="D283"/>
  <c r="D282" s="1"/>
  <c r="C283"/>
  <c r="F282"/>
  <c r="E282"/>
  <c r="C282"/>
  <c r="F281"/>
  <c r="E281"/>
  <c r="D281"/>
  <c r="D255" s="1"/>
  <c r="D243" s="1"/>
  <c r="D62" s="1"/>
  <c r="C281"/>
  <c r="F279"/>
  <c r="E279"/>
  <c r="D279"/>
  <c r="D253" s="1"/>
  <c r="D241" s="1"/>
  <c r="D60" s="1"/>
  <c r="C279"/>
  <c r="F278"/>
  <c r="E278"/>
  <c r="D278"/>
  <c r="C278"/>
  <c r="C277"/>
  <c r="F276"/>
  <c r="E276"/>
  <c r="D276"/>
  <c r="C276"/>
  <c r="F274"/>
  <c r="E274"/>
  <c r="D274"/>
  <c r="C274"/>
  <c r="F272"/>
  <c r="E272"/>
  <c r="E271" s="1"/>
  <c r="E252" s="1"/>
  <c r="E240" s="1"/>
  <c r="E59" s="1"/>
  <c r="D272"/>
  <c r="C272"/>
  <c r="F271"/>
  <c r="D271"/>
  <c r="C271"/>
  <c r="F269"/>
  <c r="E269"/>
  <c r="D269"/>
  <c r="C269"/>
  <c r="F268"/>
  <c r="E268"/>
  <c r="D268"/>
  <c r="C268"/>
  <c r="F266"/>
  <c r="E266"/>
  <c r="D266"/>
  <c r="C266"/>
  <c r="F265"/>
  <c r="E265"/>
  <c r="D265"/>
  <c r="C265"/>
  <c r="F263"/>
  <c r="E263"/>
  <c r="D263"/>
  <c r="C263"/>
  <c r="F262"/>
  <c r="E262"/>
  <c r="D262"/>
  <c r="C262"/>
  <c r="F260"/>
  <c r="E260"/>
  <c r="D260"/>
  <c r="C260"/>
  <c r="F259"/>
  <c r="E259"/>
  <c r="D259"/>
  <c r="C259"/>
  <c r="F258"/>
  <c r="E258"/>
  <c r="E246" s="1"/>
  <c r="E67" s="1"/>
  <c r="D258"/>
  <c r="C258"/>
  <c r="F257"/>
  <c r="E257"/>
  <c r="E245" s="1"/>
  <c r="E64" s="1"/>
  <c r="C257"/>
  <c r="F256"/>
  <c r="E256"/>
  <c r="E244" s="1"/>
  <c r="E63" s="1"/>
  <c r="D256"/>
  <c r="C256"/>
  <c r="F255"/>
  <c r="E255"/>
  <c r="E243" s="1"/>
  <c r="E62" s="1"/>
  <c r="C255"/>
  <c r="F254"/>
  <c r="E254"/>
  <c r="E242" s="1"/>
  <c r="E61" s="1"/>
  <c r="D254"/>
  <c r="C254"/>
  <c r="F253"/>
  <c r="E253"/>
  <c r="E241" s="1"/>
  <c r="E60" s="1"/>
  <c r="C253"/>
  <c r="F252"/>
  <c r="C252"/>
  <c r="C251"/>
  <c r="F250"/>
  <c r="E250"/>
  <c r="D250"/>
  <c r="C250"/>
  <c r="F249"/>
  <c r="E249"/>
  <c r="D249"/>
  <c r="C249"/>
  <c r="F248"/>
  <c r="E248"/>
  <c r="D248"/>
  <c r="C248"/>
  <c r="F247"/>
  <c r="E247"/>
  <c r="D247"/>
  <c r="C247"/>
  <c r="F246"/>
  <c r="D246"/>
  <c r="C246"/>
  <c r="F245"/>
  <c r="C245"/>
  <c r="F244"/>
  <c r="F63" s="1"/>
  <c r="D244"/>
  <c r="C244"/>
  <c r="F243"/>
  <c r="C243"/>
  <c r="F242"/>
  <c r="D242"/>
  <c r="C242"/>
  <c r="F241"/>
  <c r="C241"/>
  <c r="F240"/>
  <c r="C240"/>
  <c r="F239"/>
  <c r="E239"/>
  <c r="D239"/>
  <c r="C239"/>
  <c r="F237"/>
  <c r="F236" s="1"/>
  <c r="E237"/>
  <c r="D237"/>
  <c r="C237"/>
  <c r="E236"/>
  <c r="D236"/>
  <c r="C236"/>
  <c r="F234"/>
  <c r="E234"/>
  <c r="D234"/>
  <c r="C234"/>
  <c r="F233"/>
  <c r="E233"/>
  <c r="D233"/>
  <c r="C233"/>
  <c r="F231"/>
  <c r="E231"/>
  <c r="D231"/>
  <c r="C231"/>
  <c r="F230"/>
  <c r="E230"/>
  <c r="D230"/>
  <c r="C230"/>
  <c r="F229"/>
  <c r="E229"/>
  <c r="D229"/>
  <c r="C229"/>
  <c r="F227"/>
  <c r="F226" s="1"/>
  <c r="E227"/>
  <c r="D227"/>
  <c r="C227"/>
  <c r="E226"/>
  <c r="D226"/>
  <c r="C226"/>
  <c r="F224"/>
  <c r="E224"/>
  <c r="D224"/>
  <c r="C224"/>
  <c r="F222"/>
  <c r="F221" s="1"/>
  <c r="E222"/>
  <c r="D222"/>
  <c r="C222"/>
  <c r="E221"/>
  <c r="D221"/>
  <c r="C221"/>
  <c r="F219"/>
  <c r="E219"/>
  <c r="D219"/>
  <c r="C219"/>
  <c r="F217"/>
  <c r="F215" s="1"/>
  <c r="F214" s="1"/>
  <c r="E217"/>
  <c r="D217"/>
  <c r="C217"/>
  <c r="E215"/>
  <c r="D215"/>
  <c r="C215"/>
  <c r="E214"/>
  <c r="D214"/>
  <c r="C214"/>
  <c r="F213"/>
  <c r="E213"/>
  <c r="D213"/>
  <c r="C213"/>
  <c r="F212"/>
  <c r="E212"/>
  <c r="D212"/>
  <c r="C212"/>
  <c r="F211"/>
  <c r="F209" s="1"/>
  <c r="E211"/>
  <c r="D211"/>
  <c r="C211"/>
  <c r="E209"/>
  <c r="D209"/>
  <c r="C209"/>
  <c r="E208"/>
  <c r="D208"/>
  <c r="C208"/>
  <c r="F205"/>
  <c r="E205"/>
  <c r="D205"/>
  <c r="C205"/>
  <c r="F204"/>
  <c r="E204"/>
  <c r="D204"/>
  <c r="C204"/>
  <c r="F202"/>
  <c r="E202"/>
  <c r="D202"/>
  <c r="C202"/>
  <c r="F200"/>
  <c r="F199" s="1"/>
  <c r="E200"/>
  <c r="D200"/>
  <c r="C200"/>
  <c r="E199"/>
  <c r="D199"/>
  <c r="C199"/>
  <c r="F198"/>
  <c r="F67" s="1"/>
  <c r="E198"/>
  <c r="D198"/>
  <c r="C198"/>
  <c r="F197"/>
  <c r="F66" s="1"/>
  <c r="E197"/>
  <c r="D197"/>
  <c r="C197"/>
  <c r="F196"/>
  <c r="F65" s="1"/>
  <c r="E196"/>
  <c r="D196"/>
  <c r="C196"/>
  <c r="F195"/>
  <c r="E195"/>
  <c r="D195"/>
  <c r="C195"/>
  <c r="F194"/>
  <c r="E194"/>
  <c r="D194"/>
  <c r="C194"/>
  <c r="F193"/>
  <c r="E193"/>
  <c r="D193"/>
  <c r="C193"/>
  <c r="F192"/>
  <c r="E192"/>
  <c r="D192"/>
  <c r="C192"/>
  <c r="E191"/>
  <c r="D191"/>
  <c r="C191"/>
  <c r="E190"/>
  <c r="D190"/>
  <c r="C190"/>
  <c r="F187"/>
  <c r="F186" s="1"/>
  <c r="E187"/>
  <c r="D187"/>
  <c r="C187"/>
  <c r="E186"/>
  <c r="D186"/>
  <c r="C186"/>
  <c r="F183"/>
  <c r="F182" s="1"/>
  <c r="E183"/>
  <c r="D183"/>
  <c r="C183"/>
  <c r="E182"/>
  <c r="D182"/>
  <c r="C182"/>
  <c r="F179"/>
  <c r="F178" s="1"/>
  <c r="E179"/>
  <c r="D179"/>
  <c r="C179"/>
  <c r="E178"/>
  <c r="D178"/>
  <c r="C178"/>
  <c r="F175"/>
  <c r="F174" s="1"/>
  <c r="E175"/>
  <c r="D175"/>
  <c r="C175"/>
  <c r="E174"/>
  <c r="D174"/>
  <c r="C174"/>
  <c r="F171"/>
  <c r="F170" s="1"/>
  <c r="E171"/>
  <c r="D171"/>
  <c r="C171"/>
  <c r="E170"/>
  <c r="D170"/>
  <c r="C170"/>
  <c r="F169"/>
  <c r="F77" s="1"/>
  <c r="E169"/>
  <c r="D169"/>
  <c r="C169"/>
  <c r="F168"/>
  <c r="F76" s="1"/>
  <c r="F61" s="1"/>
  <c r="E168"/>
  <c r="D168"/>
  <c r="C168"/>
  <c r="F167"/>
  <c r="E167"/>
  <c r="D167"/>
  <c r="C167"/>
  <c r="E166"/>
  <c r="D166"/>
  <c r="C166"/>
  <c r="F164"/>
  <c r="E164"/>
  <c r="D164"/>
  <c r="C164"/>
  <c r="F161"/>
  <c r="F160" s="1"/>
  <c r="E161"/>
  <c r="D161"/>
  <c r="C161"/>
  <c r="E160"/>
  <c r="D160"/>
  <c r="C160"/>
  <c r="F158"/>
  <c r="E158"/>
  <c r="D158"/>
  <c r="C158"/>
  <c r="F154"/>
  <c r="F153" s="1"/>
  <c r="E154"/>
  <c r="D154"/>
  <c r="C154"/>
  <c r="E153"/>
  <c r="D153"/>
  <c r="C153"/>
  <c r="F151"/>
  <c r="E151"/>
  <c r="D151"/>
  <c r="C151"/>
  <c r="F147"/>
  <c r="F146" s="1"/>
  <c r="E147"/>
  <c r="D147"/>
  <c r="C147"/>
  <c r="E146"/>
  <c r="D146"/>
  <c r="C146"/>
  <c r="F143"/>
  <c r="E143"/>
  <c r="D143"/>
  <c r="C143"/>
  <c r="F142"/>
  <c r="E142"/>
  <c r="D142"/>
  <c r="C142"/>
  <c r="F141"/>
  <c r="E141"/>
  <c r="D141"/>
  <c r="C141"/>
  <c r="F137"/>
  <c r="F136" s="1"/>
  <c r="E137"/>
  <c r="D137"/>
  <c r="C137"/>
  <c r="E136"/>
  <c r="D136"/>
  <c r="C136"/>
  <c r="F134"/>
  <c r="E134"/>
  <c r="D134"/>
  <c r="C134"/>
  <c r="F130"/>
  <c r="F129" s="1"/>
  <c r="E130"/>
  <c r="D130"/>
  <c r="C130"/>
  <c r="E129"/>
  <c r="D129"/>
  <c r="C129"/>
  <c r="F127"/>
  <c r="E127"/>
  <c r="D127"/>
  <c r="C127"/>
  <c r="F123"/>
  <c r="F122" s="1"/>
  <c r="E123"/>
  <c r="D123"/>
  <c r="C123"/>
  <c r="E122"/>
  <c r="D122"/>
  <c r="C122"/>
  <c r="F120"/>
  <c r="E120"/>
  <c r="D120"/>
  <c r="C120"/>
  <c r="F116"/>
  <c r="F115" s="1"/>
  <c r="E116"/>
  <c r="D116"/>
  <c r="C116"/>
  <c r="E115"/>
  <c r="D115"/>
  <c r="C115"/>
  <c r="F111"/>
  <c r="F90" s="1"/>
  <c r="F80" s="1"/>
  <c r="E111"/>
  <c r="D111"/>
  <c r="C111"/>
  <c r="E110"/>
  <c r="D110"/>
  <c r="C110"/>
  <c r="E109"/>
  <c r="D109"/>
  <c r="C109"/>
  <c r="F105"/>
  <c r="E105"/>
  <c r="D105"/>
  <c r="C105"/>
  <c r="E104"/>
  <c r="D104"/>
  <c r="C104"/>
  <c r="C102"/>
  <c r="F101"/>
  <c r="E101"/>
  <c r="D101"/>
  <c r="C101"/>
  <c r="F100"/>
  <c r="E100"/>
  <c r="D100"/>
  <c r="C100"/>
  <c r="F99"/>
  <c r="E99"/>
  <c r="D99"/>
  <c r="C99"/>
  <c r="F95"/>
  <c r="E95"/>
  <c r="D95"/>
  <c r="C95"/>
  <c r="F94"/>
  <c r="E94"/>
  <c r="D94"/>
  <c r="C94"/>
  <c r="F93"/>
  <c r="E93"/>
  <c r="D93"/>
  <c r="C93"/>
  <c r="F92"/>
  <c r="E92"/>
  <c r="D92"/>
  <c r="C92"/>
  <c r="F91"/>
  <c r="E91"/>
  <c r="D91"/>
  <c r="C91"/>
  <c r="E90"/>
  <c r="D90"/>
  <c r="C90"/>
  <c r="E89"/>
  <c r="D89"/>
  <c r="C89"/>
  <c r="F88"/>
  <c r="E88"/>
  <c r="D88"/>
  <c r="C88"/>
  <c r="F87"/>
  <c r="E87"/>
  <c r="D87"/>
  <c r="C87"/>
  <c r="F86"/>
  <c r="E86"/>
  <c r="D86"/>
  <c r="C86"/>
  <c r="E85"/>
  <c r="D85"/>
  <c r="C85"/>
  <c r="E84"/>
  <c r="D84"/>
  <c r="C84"/>
  <c r="F83"/>
  <c r="E83"/>
  <c r="D83"/>
  <c r="C83"/>
  <c r="F82"/>
  <c r="E82"/>
  <c r="D82"/>
  <c r="C82"/>
  <c r="F81"/>
  <c r="E81"/>
  <c r="D81"/>
  <c r="C81"/>
  <c r="E80"/>
  <c r="D80"/>
  <c r="C80"/>
  <c r="E79"/>
  <c r="D79"/>
  <c r="C79"/>
  <c r="F78"/>
  <c r="E78"/>
  <c r="D78"/>
  <c r="C78"/>
  <c r="E77"/>
  <c r="D77"/>
  <c r="C77"/>
  <c r="E76"/>
  <c r="D76"/>
  <c r="C76"/>
  <c r="E75"/>
  <c r="D75"/>
  <c r="C75"/>
  <c r="E74"/>
  <c r="D74"/>
  <c r="C74"/>
  <c r="F72"/>
  <c r="E72"/>
  <c r="D72"/>
  <c r="C72"/>
  <c r="F71"/>
  <c r="E71"/>
  <c r="D71"/>
  <c r="C71"/>
  <c r="F69"/>
  <c r="E69"/>
  <c r="D69"/>
  <c r="C69"/>
  <c r="F68"/>
  <c r="E68"/>
  <c r="D68"/>
  <c r="C68"/>
  <c r="D67"/>
  <c r="C67"/>
  <c r="E66"/>
  <c r="D66"/>
  <c r="C66"/>
  <c r="E65"/>
  <c r="D65"/>
  <c r="C65"/>
  <c r="C64"/>
  <c r="D63"/>
  <c r="C63"/>
  <c r="C62"/>
  <c r="D61"/>
  <c r="C61"/>
  <c r="C60"/>
  <c r="C59"/>
  <c r="F58"/>
  <c r="E58"/>
  <c r="D58"/>
  <c r="C58"/>
  <c r="F57"/>
  <c r="E57"/>
  <c r="D57"/>
  <c r="C57"/>
  <c r="F55"/>
  <c r="E55"/>
  <c r="D55"/>
  <c r="C55"/>
  <c r="F54"/>
  <c r="E54"/>
  <c r="C54"/>
  <c r="F53"/>
  <c r="E53"/>
  <c r="D53"/>
  <c r="C53"/>
  <c r="F51"/>
  <c r="E51"/>
  <c r="D51"/>
  <c r="C51"/>
  <c r="C50"/>
  <c r="C49"/>
  <c r="C294" s="1"/>
  <c r="F48"/>
  <c r="E48"/>
  <c r="D48"/>
  <c r="C48"/>
  <c r="F47"/>
  <c r="E47"/>
  <c r="D47"/>
  <c r="C47"/>
  <c r="C46"/>
  <c r="C45"/>
  <c r="F44"/>
  <c r="E44"/>
  <c r="D44"/>
  <c r="C44"/>
  <c r="F43"/>
  <c r="E43"/>
  <c r="D43"/>
  <c r="C43"/>
  <c r="F42"/>
  <c r="E42"/>
  <c r="D42"/>
  <c r="C42"/>
  <c r="F41"/>
  <c r="E41"/>
  <c r="D41"/>
  <c r="C41"/>
  <c r="F40"/>
  <c r="E40"/>
  <c r="D40"/>
  <c r="C40"/>
  <c r="C39"/>
  <c r="C38"/>
  <c r="C37"/>
  <c r="F36"/>
  <c r="E36"/>
  <c r="D36"/>
  <c r="C36"/>
  <c r="C35"/>
  <c r="C293" s="1"/>
  <c r="F33"/>
  <c r="E33"/>
  <c r="D33"/>
  <c r="C33"/>
  <c r="F31"/>
  <c r="E31"/>
  <c r="D31"/>
  <c r="C31"/>
  <c r="C12" s="1"/>
  <c r="C295" s="1"/>
  <c r="D29"/>
  <c r="D54" s="1"/>
  <c r="C29"/>
  <c r="F26"/>
  <c r="F46" s="1"/>
  <c r="E26"/>
  <c r="E46" s="1"/>
  <c r="D26"/>
  <c r="D46" s="1"/>
  <c r="C26"/>
  <c r="F24"/>
  <c r="E24"/>
  <c r="D24"/>
  <c r="C24"/>
  <c r="F23"/>
  <c r="F50" s="1"/>
  <c r="F49" s="1"/>
  <c r="E23"/>
  <c r="E50" s="1"/>
  <c r="E49" s="1"/>
  <c r="E294" s="1"/>
  <c r="D23"/>
  <c r="D50" s="1"/>
  <c r="D49" s="1"/>
  <c r="D294" s="1"/>
  <c r="C23"/>
  <c r="F22"/>
  <c r="F45" s="1"/>
  <c r="E22"/>
  <c r="E45" s="1"/>
  <c r="D22"/>
  <c r="D45" s="1"/>
  <c r="C22"/>
  <c r="F16"/>
  <c r="F39" s="1"/>
  <c r="E16"/>
  <c r="E39" s="1"/>
  <c r="D16"/>
  <c r="D39" s="1"/>
  <c r="C16"/>
  <c r="F15"/>
  <c r="F38" s="1"/>
  <c r="E15"/>
  <c r="E38" s="1"/>
  <c r="D15"/>
  <c r="D38" s="1"/>
  <c r="C15"/>
  <c r="F14"/>
  <c r="F37" s="1"/>
  <c r="F35" s="1"/>
  <c r="E14"/>
  <c r="E37" s="1"/>
  <c r="D14"/>
  <c r="D37" s="1"/>
  <c r="D35" s="1"/>
  <c r="D293" s="1"/>
  <c r="C14"/>
  <c r="F12"/>
  <c r="E12"/>
  <c r="E295" s="1"/>
  <c r="D12"/>
  <c r="F111" i="2" l="1"/>
  <c r="D51"/>
  <c r="D48" s="1"/>
  <c r="D47"/>
  <c r="D46" s="1"/>
  <c r="G40"/>
  <c r="G111" s="1"/>
  <c r="G46"/>
  <c r="G42" s="1"/>
  <c r="E39"/>
  <c r="E37" s="1"/>
  <c r="E43"/>
  <c r="E42" s="1"/>
  <c r="F40"/>
  <c r="D41"/>
  <c r="D40" s="1"/>
  <c r="E40"/>
  <c r="E111" s="1"/>
  <c r="F105"/>
  <c r="F100" s="1"/>
  <c r="G36"/>
  <c r="G112" s="1"/>
  <c r="D45"/>
  <c r="D76"/>
  <c r="D75" s="1"/>
  <c r="F36"/>
  <c r="F112" s="1"/>
  <c r="F103"/>
  <c r="D102"/>
  <c r="D108"/>
  <c r="D103" s="1"/>
  <c r="D101"/>
  <c r="E35" i="1"/>
  <c r="E293" s="1"/>
  <c r="F166"/>
  <c r="F191"/>
  <c r="F208"/>
  <c r="F62"/>
  <c r="F190"/>
  <c r="D252"/>
  <c r="D240" s="1"/>
  <c r="D59" s="1"/>
  <c r="D295" s="1"/>
  <c r="F110"/>
  <c r="F109" s="1"/>
  <c r="F89" s="1"/>
  <c r="F79" s="1"/>
  <c r="F64" s="1"/>
  <c r="F294" s="1"/>
  <c r="F85"/>
  <c r="F75" s="1"/>
  <c r="F60" s="1"/>
  <c r="F293" s="1"/>
  <c r="D111" i="2" l="1"/>
  <c r="E110"/>
  <c r="E36"/>
  <c r="E112" s="1"/>
  <c r="D39"/>
  <c r="D37" s="1"/>
  <c r="D36" s="1"/>
  <c r="D43"/>
  <c r="D42" s="1"/>
  <c r="D105"/>
  <c r="D100" s="1"/>
  <c r="F104" i="1"/>
  <c r="F84" s="1"/>
  <c r="F74" s="1"/>
  <c r="F59" s="1"/>
  <c r="F295" s="1"/>
  <c r="D110" i="2" l="1"/>
  <c r="D112"/>
</calcChain>
</file>

<file path=xl/sharedStrings.xml><?xml version="1.0" encoding="utf-8"?>
<sst xmlns="http://schemas.openxmlformats.org/spreadsheetml/2006/main" count="489" uniqueCount="141">
  <si>
    <t>CONSILIUL JUDETEAN ARGES</t>
  </si>
  <si>
    <t>ANEXA 2</t>
  </si>
  <si>
    <t>la Hotararea C.J. nr.</t>
  </si>
  <si>
    <t xml:space="preserve">BUGETUL DE VENITURI SI CHELTUIELI </t>
  </si>
  <si>
    <t>FINANTAT INTEGRAL  SAU PARTIAL DIN VENITURI PROPRII PE ANUL 2019</t>
  </si>
  <si>
    <t>um=mii lei</t>
  </si>
  <si>
    <t>DENUMIRE INDICATORI</t>
  </si>
  <si>
    <t>COD</t>
  </si>
  <si>
    <t>PROPUNERE 2019</t>
  </si>
  <si>
    <t>ESTIMARI ANII</t>
  </si>
  <si>
    <t>TOTAL VENITURI (S. FUNCT. +S. DEZV.)</t>
  </si>
  <si>
    <t>Venituri din concesiuni si inchirieri</t>
  </si>
  <si>
    <t>30.10.05</t>
  </si>
  <si>
    <t>Venituri din prestari de servicii</t>
  </si>
  <si>
    <t>33.10.08</t>
  </si>
  <si>
    <t>Contributia de intretinere a persoanelor asistate</t>
  </si>
  <si>
    <t>33.10.13</t>
  </si>
  <si>
    <t>Venituri din serbari si spectacole scolare, manifestari culturale , artistice si sportive</t>
  </si>
  <si>
    <t>33.10.19</t>
  </si>
  <si>
    <t>Venituri din cercetare</t>
  </si>
  <si>
    <t>33.10.20</t>
  </si>
  <si>
    <t>Venituri din contractele incheiate cu casele de asigurari sociale de sanatate</t>
  </si>
  <si>
    <t>33.10.21</t>
  </si>
  <si>
    <t>Venituri din contractele incheiate cu Directiile de Sanatate Publica din sume alocate de la bugetul de stat</t>
  </si>
  <si>
    <t>33.10.30</t>
  </si>
  <si>
    <t xml:space="preserve">Venituri din contractele incheiate cu Institutiile de medicina legala </t>
  </si>
  <si>
    <t>33.10.32</t>
  </si>
  <si>
    <t>Donatii si sponsorizari</t>
  </si>
  <si>
    <t>37.10.01</t>
  </si>
  <si>
    <t>Varsaminte din sectiunea de functionare pentru finantarea sectiunii de dezvoltare a bugetului local</t>
  </si>
  <si>
    <t>37.10.03</t>
  </si>
  <si>
    <t xml:space="preserve">Varsaminte din sectiunea de functionare </t>
  </si>
  <si>
    <t>37.10.04</t>
  </si>
  <si>
    <t>Subventii de la bugetul de stat</t>
  </si>
  <si>
    <t>Subventii de la bugetul de stat catre institutii publice finantate partial sau integral din venituri proprii necesare sustinerii derularii proiectelor finantatate din fonduri externe nerambursabile ( FEN ) postaderare aferente perioadei de programare 2014-2020****)</t>
  </si>
  <si>
    <t>42.10.70</t>
  </si>
  <si>
    <t>Subventii pentru institutii publice</t>
  </si>
  <si>
    <t>43.10.09</t>
  </si>
  <si>
    <t>Subventii din bugetele locale pentru finantarea cheltuielilor curente din domeniul sanatatii</t>
  </si>
  <si>
    <t>43.10.10</t>
  </si>
  <si>
    <t>Subventii din bugetele locale pentru finantarea cheltuielilor de capital din domeniul sanatatii</t>
  </si>
  <si>
    <t>43.10.14</t>
  </si>
  <si>
    <t>Subventii pentru institutii publice destinate sectiunii de dezvoltare</t>
  </si>
  <si>
    <t>43.10.19</t>
  </si>
  <si>
    <t>Subventii din bugetul fondului national unic de asigurari de sanatate pentru acoperirea cresterilor salariale</t>
  </si>
  <si>
    <t>43.10.33</t>
  </si>
  <si>
    <t>Alte facilitati si instrumente postaderare</t>
  </si>
  <si>
    <t>45.10.16</t>
  </si>
  <si>
    <t>Prefinantare</t>
  </si>
  <si>
    <t>45.10.16.03</t>
  </si>
  <si>
    <t>Fondul European de Dezvoltare Regionala</t>
  </si>
  <si>
    <t>48.10.01</t>
  </si>
  <si>
    <t>Sume primite in contul platilor efectuate in anul curent</t>
  </si>
  <si>
    <t>48.10.01.01</t>
  </si>
  <si>
    <t>VENITURILE SECT. DE FUNCTIONARE</t>
  </si>
  <si>
    <t>VENITURILE SECT. DE DEZVOLTARE</t>
  </si>
  <si>
    <t xml:space="preserve">TOTAL CHELTUIELI </t>
  </si>
  <si>
    <t>SECTIUNEA DE FUNCTIONARE</t>
  </si>
  <si>
    <t>Cheltuieli de personal</t>
  </si>
  <si>
    <t>Cheltuieli cu bunuri si servicii</t>
  </si>
  <si>
    <t xml:space="preserve">Alte cheltuieli </t>
  </si>
  <si>
    <t>SECTIUNEA DE DEZVOLTARE</t>
  </si>
  <si>
    <t>Finantare externa nerambursabila</t>
  </si>
  <si>
    <t>56.16.02</t>
  </si>
  <si>
    <t>Cheltuieli neeligibile</t>
  </si>
  <si>
    <t>56.16.03</t>
  </si>
  <si>
    <t xml:space="preserve">Cheltuieli de capital </t>
  </si>
  <si>
    <t>DIRECTIA GENERALA PENTRU EVIDENTA PERSOANELOR ARGES</t>
  </si>
  <si>
    <t>54.10</t>
  </si>
  <si>
    <t>SANATATE</t>
  </si>
  <si>
    <t>Programe din Fondul European de Dezvoltare Regionala</t>
  </si>
  <si>
    <t>Finantare nationala</t>
  </si>
  <si>
    <t>58.01.01</t>
  </si>
  <si>
    <t>58.10.02</t>
  </si>
  <si>
    <t>TOTAL SPITALE</t>
  </si>
  <si>
    <t>SPITALUL JUDETEAN DE URGENTA PITESTI</t>
  </si>
  <si>
    <t xml:space="preserve">Cheltuieli cu bunuri si servicii 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</si>
  <si>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 Imbunatatirea accesului populatiei din judetele Arges, Teleorman si Calarasi la servicii medicale de urgenta " </t>
    </r>
  </si>
  <si>
    <t>58.01.02</t>
  </si>
  <si>
    <t>SPITALUL DE PEDIATRIE PITESTI</t>
  </si>
  <si>
    <r>
      <rPr>
        <b/>
        <sz val="10"/>
        <rFont val="Times New Roman"/>
        <family val="1"/>
        <charset val="238"/>
      </rPr>
      <t>PROIECT</t>
    </r>
    <r>
      <rPr>
        <sz val="10"/>
        <rFont val="Times New Roman"/>
        <family val="1"/>
        <charset val="238"/>
      </rPr>
      <t xml:space="preserve"> " Asigurarea accesului la servicii de sanatate in regim ambulatoriu pentru populatia  judetelor Arges, Teleorman si Calarasi " </t>
    </r>
  </si>
  <si>
    <t>SPITALUL  DE PNEUMOFTIZIOLOGIE  SF ANDREI VALEA IASULUI</t>
  </si>
  <si>
    <t>SPITALUL DE  PNEUMOFTIZIOLOGIE  LEORDENI</t>
  </si>
  <si>
    <t>SPITALUL  DE BOLI CRONICE si GERIATRIE CONSTANTIN BALACEANU STOLNICI  STEFANESTI</t>
  </si>
  <si>
    <t>SPITALUL ORASENESC REGELE CAROL I COSTESTI ARGES</t>
  </si>
  <si>
    <t>SPITALUL  DE RECUPERARE BRADET</t>
  </si>
  <si>
    <t>Alte cheltuieli</t>
  </si>
  <si>
    <t>SPITALUL  DE PSIHIATRIE  SF MARIA VEDEA</t>
  </si>
  <si>
    <t>SPITALUL DE BOLI CRONICE CALINESTI</t>
  </si>
  <si>
    <t>TOTAL UNITATI MEDICO-SOCIALE</t>
  </si>
  <si>
    <t>Unitatea de Asistenta Medico - Sociala CALINESTI</t>
  </si>
  <si>
    <t>Unitatea de Asistenta Medico - Sociala DEDULESTI</t>
  </si>
  <si>
    <t>Unitatea de Asistenta Medico - Sociala SUICI</t>
  </si>
  <si>
    <t>Unitatea de Asistenta Medico - Sociala  DOMNESTI</t>
  </si>
  <si>
    <t>Unitatea de Asistenta Medico - Sociala  RUCAR</t>
  </si>
  <si>
    <t>CULTURA, RECREERE SI RELIGIE</t>
  </si>
  <si>
    <t>67.10.</t>
  </si>
  <si>
    <t>BIBLIOTECA JUDETEANA "DINICU GOLESCU " PITESTI</t>
  </si>
  <si>
    <t>PROIECT "CENTRUL EUROPE DIRECT ARGES "</t>
  </si>
  <si>
    <t>MUZEUL JUDETEAN ARGES</t>
  </si>
  <si>
    <t>MUZEUL VITICULTURII SI POMICULTURII GOLESTI</t>
  </si>
  <si>
    <t>TEATRUL "AL.DAVILA" PITESTI</t>
  </si>
  <si>
    <t>SCOALA POPULARA DE ARTE SI MESERII PITESTI</t>
  </si>
  <si>
    <t>CENTRUL CULTURAL JUDETEAN ARGES</t>
  </si>
  <si>
    <t>CENTRUL DE  CULTURA "BRATIANU"</t>
  </si>
  <si>
    <t xml:space="preserve">ASIGURARI SI ASISTENTA SOCIALA </t>
  </si>
  <si>
    <t>Camin Persoane Varstnice  MOZACENI</t>
  </si>
  <si>
    <t>UNITATI MEDICO-SOCIALE</t>
  </si>
  <si>
    <t>SERVICIUL PUBLIC JUDETEAN DE PAZA SI ORDINE ARGES</t>
  </si>
  <si>
    <t>87.10.50</t>
  </si>
  <si>
    <t xml:space="preserve">EXCEDENT/DEFICIT SECT.DE FUNCTIONARE </t>
  </si>
  <si>
    <t>EXCEDENT/DEFICIT SECT.DE DEZVOLTARE</t>
  </si>
  <si>
    <t xml:space="preserve">TOTAL EXCEDENT/DEFICIT </t>
  </si>
  <si>
    <t>ANEXA nr. 2 la HCJ nr.         /27.06.2019</t>
  </si>
  <si>
    <t xml:space="preserve">INFLUENTE </t>
  </si>
  <si>
    <t xml:space="preserve">LA BUGETUL DE VENITURI SI CHELTUIELI </t>
  </si>
  <si>
    <t>UM = mii lei</t>
  </si>
  <si>
    <t>Nr. crt</t>
  </si>
  <si>
    <t>AN 2019</t>
  </si>
  <si>
    <t>Trim III</t>
  </si>
  <si>
    <t>TOTAL VENITURI</t>
  </si>
  <si>
    <t>Alte venituri din proprietate</t>
  </si>
  <si>
    <t>30.10.50</t>
  </si>
  <si>
    <t>Varsaminte din sectiunea de functionare</t>
  </si>
  <si>
    <t>VENITURILE SECTIUNII DE FUNCTIONARE</t>
  </si>
  <si>
    <t>VENITURILE SECTIUNII DE DEZVOLTARE</t>
  </si>
  <si>
    <t>Cheltuieli de capital</t>
  </si>
  <si>
    <t>I</t>
  </si>
  <si>
    <t>ALTE ACTIUNI ECONOMICE</t>
  </si>
  <si>
    <t>I.1</t>
  </si>
  <si>
    <t>Deficit Sectiunea de Functionare</t>
  </si>
  <si>
    <t>Deficit Sectiunea de Dezvoltare</t>
  </si>
  <si>
    <t>Total deficit</t>
  </si>
  <si>
    <t>Trim II</t>
  </si>
  <si>
    <t>Trim IV</t>
  </si>
  <si>
    <t>3=4+5+6</t>
  </si>
  <si>
    <t>Donatii si sponsarizari</t>
  </si>
  <si>
    <t>43.10.16</t>
  </si>
  <si>
    <t>Sume din bugetul de stat către bugetele locale pentru finanţarea aparaturii medicale şi echipamentelor de comunicaţii în urgenţă în sănătate</t>
  </si>
  <si>
    <t>43.10.16.01</t>
  </si>
  <si>
    <t>Sume din bugetul de stat către bugetele locale pentru finanţarea investiţiilor în sănătate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</si>
</sst>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_-* #,##0.00\ _l_e_i_-;\-* #,##0.00\ _l_e_i_-;_-* &quot;-&quot;??\ _l_e_i_-;_-@_-"/>
  </numFmts>
  <fonts count="43">
    <font>
      <sz val="10"/>
      <name val="Arial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0"/>
      <color rgb="FF006100"/>
      <name val="Times New Roman"/>
      <family val="1"/>
      <charset val="238"/>
    </font>
    <font>
      <sz val="11"/>
      <color theme="0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rgb="FF9C0006"/>
      <name val="Calibri"/>
      <family val="2"/>
      <charset val="238"/>
      <scheme val="minor"/>
    </font>
    <font>
      <b/>
      <sz val="10"/>
      <color rgb="FF9C0006"/>
      <name val="Times New Roman"/>
      <family val="1"/>
      <charset val="238"/>
    </font>
    <font>
      <sz val="10"/>
      <color rgb="FFFF0000"/>
      <name val="Arial"/>
      <family val="2"/>
      <charset val="238"/>
    </font>
    <font>
      <b/>
      <sz val="10"/>
      <color rgb="FF9C6500"/>
      <name val="Times New Roman"/>
      <family val="1"/>
      <charset val="238"/>
    </font>
    <font>
      <b/>
      <sz val="9"/>
      <color theme="1"/>
      <name val="Arial"/>
      <family val="2"/>
      <charset val="238"/>
    </font>
    <font>
      <sz val="10"/>
      <color rgb="FF9C6500"/>
      <name val="Times New Roman"/>
      <family val="1"/>
      <charset val="238"/>
    </font>
    <font>
      <sz val="10"/>
      <color rgb="FF006100"/>
      <name val="Times New Roman"/>
      <family val="1"/>
      <charset val="238"/>
    </font>
    <font>
      <b/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9C6500"/>
      <name val="Calibri"/>
      <family val="2"/>
      <scheme val="minor"/>
    </font>
    <font>
      <sz val="10"/>
      <color indexed="10"/>
      <name val="Times New Roman"/>
      <family val="1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color indexed="1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u/>
      <sz val="10"/>
      <color rgb="FFFF0000"/>
      <name val="Times New Roman"/>
      <family val="1"/>
      <charset val="238"/>
    </font>
    <font>
      <b/>
      <u/>
      <sz val="10"/>
      <color rgb="FFFF0000"/>
      <name val="Arial"/>
      <family val="2"/>
      <charset val="238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color indexed="40"/>
      <name val="Times New Roman"/>
      <family val="1"/>
      <charset val="238"/>
    </font>
    <font>
      <sz val="10"/>
      <color rgb="FF9C0006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</font>
    <font>
      <sz val="11"/>
      <color theme="1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1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A5A5A5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1">
    <xf numFmtId="0" fontId="0" fillId="0" borderId="0"/>
    <xf numFmtId="164" fontId="6" fillId="0" borderId="0" applyFont="0" applyFill="0" applyBorder="0" applyAlignment="0" applyProtection="0"/>
    <xf numFmtId="0" fontId="9" fillId="2" borderId="0" applyNumberFormat="0" applyBorder="0" applyAlignment="0" applyProtection="0"/>
    <xf numFmtId="0" fontId="14" fillId="3" borderId="0" applyNumberFormat="0" applyBorder="0" applyAlignment="0" applyProtection="0"/>
    <xf numFmtId="0" fontId="3" fillId="4" borderId="0" applyNumberFormat="0" applyBorder="0" applyAlignment="0" applyProtection="0"/>
    <xf numFmtId="0" fontId="21" fillId="5" borderId="1" applyNumberFormat="0" applyAlignment="0" applyProtection="0"/>
    <xf numFmtId="0" fontId="12" fillId="6" borderId="0" applyNumberFormat="0" applyBorder="0" applyAlignment="0" applyProtection="0"/>
    <xf numFmtId="43" fontId="6" fillId="0" borderId="0" applyFont="0" applyFill="0" applyBorder="0" applyAlignment="0" applyProtection="0"/>
    <xf numFmtId="0" fontId="2" fillId="3" borderId="0" applyNumberFormat="0" applyBorder="0" applyAlignment="0" applyProtection="0"/>
    <xf numFmtId="0" fontId="1" fillId="2" borderId="0" applyNumberFormat="0" applyBorder="0" applyAlignment="0" applyProtection="0"/>
    <xf numFmtId="0" fontId="37" fillId="0" borderId="0"/>
  </cellStyleXfs>
  <cellXfs count="269">
    <xf numFmtId="0" fontId="0" fillId="0" borderId="0" xfId="0"/>
    <xf numFmtId="0" fontId="4" fillId="0" borderId="0" xfId="0" applyFont="1"/>
    <xf numFmtId="0" fontId="5" fillId="0" borderId="0" xfId="0" applyFont="1"/>
    <xf numFmtId="0" fontId="6" fillId="7" borderId="0" xfId="0" applyFont="1" applyFill="1"/>
    <xf numFmtId="0" fontId="4" fillId="0" borderId="0" xfId="0" applyFont="1" applyAlignment="1"/>
    <xf numFmtId="0" fontId="7" fillId="7" borderId="0" xfId="0" applyFont="1" applyFill="1" applyAlignment="1">
      <alignment horizontal="center"/>
    </xf>
    <xf numFmtId="0" fontId="7" fillId="7" borderId="0" xfId="0" applyFont="1" applyFill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7" fillId="7" borderId="0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4" fillId="8" borderId="7" xfId="0" applyFont="1" applyFill="1" applyBorder="1" applyAlignment="1">
      <alignment horizontal="center" wrapText="1"/>
    </xf>
    <xf numFmtId="0" fontId="4" fillId="8" borderId="7" xfId="0" applyFont="1" applyFill="1" applyBorder="1" applyAlignment="1">
      <alignment horizontal="center"/>
    </xf>
    <xf numFmtId="4" fontId="4" fillId="8" borderId="7" xfId="0" applyNumberFormat="1" applyFont="1" applyFill="1" applyBorder="1" applyAlignment="1">
      <alignment horizontal="right"/>
    </xf>
    <xf numFmtId="2" fontId="7" fillId="7" borderId="0" xfId="0" applyNumberFormat="1" applyFont="1" applyFill="1" applyBorder="1" applyAlignment="1">
      <alignment horizontal="right"/>
    </xf>
    <xf numFmtId="0" fontId="5" fillId="0" borderId="7" xfId="0" applyFont="1" applyBorder="1" applyAlignment="1">
      <alignment horizontal="left"/>
    </xf>
    <xf numFmtId="0" fontId="5" fillId="0" borderId="7" xfId="0" applyFont="1" applyFill="1" applyBorder="1" applyAlignment="1">
      <alignment horizontal="center"/>
    </xf>
    <xf numFmtId="4" fontId="5" fillId="0" borderId="7" xfId="0" applyNumberFormat="1" applyFont="1" applyBorder="1" applyAlignment="1">
      <alignment horizontal="right"/>
    </xf>
    <xf numFmtId="2" fontId="6" fillId="7" borderId="0" xfId="0" applyNumberFormat="1" applyFont="1" applyFill="1" applyBorder="1" applyAlignment="1">
      <alignment horizontal="right"/>
    </xf>
    <xf numFmtId="0" fontId="5" fillId="9" borderId="7" xfId="0" applyFont="1" applyFill="1" applyBorder="1" applyAlignment="1">
      <alignment horizontal="center"/>
    </xf>
    <xf numFmtId="4" fontId="5" fillId="9" borderId="7" xfId="0" applyNumberFormat="1" applyFont="1" applyFill="1" applyBorder="1" applyAlignment="1">
      <alignment horizontal="right"/>
    </xf>
    <xf numFmtId="4" fontId="8" fillId="0" borderId="7" xfId="0" applyNumberFormat="1" applyFont="1" applyBorder="1"/>
    <xf numFmtId="0" fontId="6" fillId="7" borderId="0" xfId="0" applyFont="1" applyFill="1" applyBorder="1"/>
    <xf numFmtId="0" fontId="5" fillId="0" borderId="7" xfId="0" applyFont="1" applyBorder="1" applyAlignment="1">
      <alignment horizontal="left" wrapText="1"/>
    </xf>
    <xf numFmtId="4" fontId="5" fillId="0" borderId="7" xfId="0" applyNumberFormat="1" applyFont="1" applyBorder="1"/>
    <xf numFmtId="0" fontId="5" fillId="9" borderId="7" xfId="0" applyFont="1" applyFill="1" applyBorder="1" applyAlignment="1">
      <alignment horizontal="left" wrapText="1"/>
    </xf>
    <xf numFmtId="164" fontId="5" fillId="9" borderId="7" xfId="1" applyFont="1" applyFill="1" applyBorder="1" applyAlignment="1">
      <alignment horizontal="right" wrapText="1"/>
    </xf>
    <xf numFmtId="164" fontId="5" fillId="9" borderId="7" xfId="1" applyFont="1" applyFill="1" applyBorder="1" applyAlignment="1">
      <alignment horizontal="center"/>
    </xf>
    <xf numFmtId="4" fontId="5" fillId="0" borderId="7" xfId="1" applyNumberFormat="1" applyFont="1" applyBorder="1"/>
    <xf numFmtId="164" fontId="6" fillId="7" borderId="0" xfId="1" applyFont="1" applyFill="1" applyBorder="1"/>
    <xf numFmtId="0" fontId="10" fillId="2" borderId="7" xfId="2" applyFont="1" applyBorder="1" applyAlignment="1">
      <alignment horizontal="center"/>
    </xf>
    <xf numFmtId="4" fontId="10" fillId="2" borderId="7" xfId="2" applyNumberFormat="1" applyFont="1" applyBorder="1" applyAlignment="1">
      <alignment horizontal="right"/>
    </xf>
    <xf numFmtId="2" fontId="9" fillId="7" borderId="0" xfId="2" applyNumberFormat="1" applyFill="1" applyBorder="1" applyAlignment="1">
      <alignment horizontal="right"/>
    </xf>
    <xf numFmtId="0" fontId="11" fillId="2" borderId="7" xfId="2" applyFont="1" applyBorder="1" applyAlignment="1">
      <alignment horizontal="center" wrapText="1"/>
    </xf>
    <xf numFmtId="0" fontId="11" fillId="2" borderId="7" xfId="2" applyFont="1" applyBorder="1" applyAlignment="1">
      <alignment horizontal="center"/>
    </xf>
    <xf numFmtId="4" fontId="11" fillId="2" borderId="7" xfId="2" applyNumberFormat="1" applyFont="1" applyBorder="1" applyAlignment="1">
      <alignment horizontal="right"/>
    </xf>
    <xf numFmtId="0" fontId="5" fillId="9" borderId="7" xfId="0" applyFont="1" applyFill="1" applyBorder="1" applyAlignment="1">
      <alignment horizontal="left"/>
    </xf>
    <xf numFmtId="0" fontId="10" fillId="6" borderId="7" xfId="6" applyFont="1" applyBorder="1" applyAlignment="1">
      <alignment horizontal="center"/>
    </xf>
    <xf numFmtId="4" fontId="11" fillId="10" borderId="7" xfId="2" applyNumberFormat="1" applyFont="1" applyFill="1" applyBorder="1" applyAlignment="1">
      <alignment horizontal="center"/>
    </xf>
    <xf numFmtId="4" fontId="10" fillId="6" borderId="7" xfId="6" applyNumberFormat="1" applyFont="1" applyBorder="1" applyAlignment="1">
      <alignment horizontal="right"/>
    </xf>
    <xf numFmtId="2" fontId="13" fillId="7" borderId="0" xfId="6" applyNumberFormat="1" applyFont="1" applyFill="1" applyBorder="1" applyAlignment="1">
      <alignment horizontal="right"/>
    </xf>
    <xf numFmtId="0" fontId="15" fillId="3" borderId="7" xfId="3" applyFont="1" applyBorder="1" applyAlignment="1">
      <alignment horizontal="left"/>
    </xf>
    <xf numFmtId="0" fontId="15" fillId="3" borderId="7" xfId="3" applyFont="1" applyBorder="1" applyAlignment="1">
      <alignment horizontal="center"/>
    </xf>
    <xf numFmtId="4" fontId="15" fillId="3" borderId="7" xfId="3" applyNumberFormat="1" applyFont="1" applyBorder="1" applyAlignment="1">
      <alignment horizontal="right"/>
    </xf>
    <xf numFmtId="2" fontId="14" fillId="7" borderId="0" xfId="3" applyNumberFormat="1" applyFill="1" applyBorder="1" applyAlignment="1">
      <alignment horizontal="right"/>
    </xf>
    <xf numFmtId="0" fontId="15" fillId="3" borderId="7" xfId="3" applyFont="1" applyBorder="1"/>
    <xf numFmtId="0" fontId="16" fillId="0" borderId="0" xfId="0" applyFont="1"/>
    <xf numFmtId="0" fontId="5" fillId="0" borderId="7" xfId="0" applyFont="1" applyBorder="1" applyAlignment="1">
      <alignment horizontal="center"/>
    </xf>
    <xf numFmtId="4" fontId="5" fillId="0" borderId="7" xfId="0" applyNumberFormat="1" applyFont="1" applyFill="1" applyBorder="1" applyAlignment="1">
      <alignment horizontal="right"/>
    </xf>
    <xf numFmtId="4" fontId="5" fillId="0" borderId="7" xfId="0" applyNumberFormat="1" applyFont="1" applyFill="1" applyBorder="1" applyAlignment="1"/>
    <xf numFmtId="0" fontId="5" fillId="0" borderId="7" xfId="0" applyFont="1" applyBorder="1"/>
    <xf numFmtId="4" fontId="5" fillId="0" borderId="7" xfId="1" applyNumberFormat="1" applyFont="1" applyFill="1" applyBorder="1" applyAlignment="1">
      <alignment horizontal="right"/>
    </xf>
    <xf numFmtId="164" fontId="6" fillId="7" borderId="0" xfId="1" applyFont="1" applyFill="1" applyBorder="1" applyAlignment="1">
      <alignment horizontal="right"/>
    </xf>
    <xf numFmtId="0" fontId="0" fillId="0" borderId="0" xfId="0" applyAlignment="1"/>
    <xf numFmtId="0" fontId="17" fillId="4" borderId="7" xfId="4" applyFont="1" applyBorder="1" applyAlignment="1">
      <alignment horizontal="center"/>
    </xf>
    <xf numFmtId="164" fontId="17" fillId="4" borderId="7" xfId="4" applyNumberFormat="1" applyFont="1" applyBorder="1" applyAlignment="1">
      <alignment horizontal="center"/>
    </xf>
    <xf numFmtId="4" fontId="17" fillId="4" borderId="7" xfId="4" applyNumberFormat="1" applyFont="1" applyBorder="1" applyAlignment="1">
      <alignment horizontal="right"/>
    </xf>
    <xf numFmtId="164" fontId="18" fillId="7" borderId="0" xfId="1" applyFont="1" applyFill="1" applyBorder="1" applyAlignment="1">
      <alignment horizontal="center"/>
    </xf>
    <xf numFmtId="0" fontId="17" fillId="4" borderId="7" xfId="4" applyFont="1" applyBorder="1" applyAlignment="1">
      <alignment horizontal="left"/>
    </xf>
    <xf numFmtId="0" fontId="17" fillId="4" borderId="7" xfId="4" applyFont="1" applyBorder="1"/>
    <xf numFmtId="0" fontId="19" fillId="4" borderId="7" xfId="4" applyFont="1" applyBorder="1"/>
    <xf numFmtId="0" fontId="3" fillId="4" borderId="7" xfId="4" applyBorder="1" applyAlignment="1">
      <alignment horizontal="left" wrapText="1"/>
    </xf>
    <xf numFmtId="0" fontId="3" fillId="4" borderId="7" xfId="4" applyBorder="1" applyAlignment="1">
      <alignment horizontal="center"/>
    </xf>
    <xf numFmtId="0" fontId="3" fillId="4" borderId="7" xfId="4" applyBorder="1"/>
    <xf numFmtId="0" fontId="20" fillId="2" borderId="7" xfId="2" applyFont="1" applyBorder="1" applyAlignment="1">
      <alignment horizontal="center"/>
    </xf>
    <xf numFmtId="164" fontId="20" fillId="2" borderId="7" xfId="2" applyNumberFormat="1" applyFont="1" applyBorder="1" applyAlignment="1">
      <alignment horizontal="center"/>
    </xf>
    <xf numFmtId="4" fontId="20" fillId="2" borderId="7" xfId="2" applyNumberFormat="1" applyFont="1" applyBorder="1" applyAlignment="1">
      <alignment horizontal="right"/>
    </xf>
    <xf numFmtId="0" fontId="20" fillId="2" borderId="7" xfId="2" applyFont="1" applyBorder="1" applyAlignment="1">
      <alignment horizontal="left"/>
    </xf>
    <xf numFmtId="0" fontId="20" fillId="2" borderId="7" xfId="2" applyFont="1" applyBorder="1"/>
    <xf numFmtId="0" fontId="9" fillId="2" borderId="7" xfId="2" applyBorder="1" applyAlignment="1">
      <alignment horizontal="left" wrapText="1"/>
    </xf>
    <xf numFmtId="0" fontId="9" fillId="2" borderId="7" xfId="2" applyBorder="1" applyAlignment="1">
      <alignment horizontal="center"/>
    </xf>
    <xf numFmtId="0" fontId="9" fillId="2" borderId="7" xfId="2" applyBorder="1"/>
    <xf numFmtId="0" fontId="4" fillId="11" borderId="7" xfId="0" applyFont="1" applyFill="1" applyBorder="1" applyAlignment="1">
      <alignment horizontal="center" wrapText="1"/>
    </xf>
    <xf numFmtId="4" fontId="5" fillId="11" borderId="7" xfId="0" applyNumberFormat="1" applyFont="1" applyFill="1" applyBorder="1" applyAlignment="1">
      <alignment horizontal="center"/>
    </xf>
    <xf numFmtId="4" fontId="4" fillId="11" borderId="7" xfId="0" applyNumberFormat="1" applyFont="1" applyFill="1" applyBorder="1" applyAlignment="1">
      <alignment horizontal="right"/>
    </xf>
    <xf numFmtId="4" fontId="4" fillId="0" borderId="7" xfId="0" applyNumberFormat="1" applyFont="1" applyFill="1" applyBorder="1" applyAlignment="1">
      <alignment horizontal="right"/>
    </xf>
    <xf numFmtId="4" fontId="5" fillId="0" borderId="7" xfId="1" applyNumberFormat="1" applyFont="1" applyBorder="1" applyAlignment="1">
      <alignment horizontal="right"/>
    </xf>
    <xf numFmtId="0" fontId="6" fillId="7" borderId="0" xfId="0" applyFont="1" applyFill="1" applyBorder="1" applyAlignment="1">
      <alignment horizontal="right"/>
    </xf>
    <xf numFmtId="4" fontId="4" fillId="0" borderId="7" xfId="0" applyNumberFormat="1" applyFont="1" applyBorder="1" applyAlignment="1">
      <alignment horizontal="right"/>
    </xf>
    <xf numFmtId="0" fontId="4" fillId="11" borderId="7" xfId="0" applyFont="1" applyFill="1" applyBorder="1" applyAlignment="1">
      <alignment horizontal="center"/>
    </xf>
    <xf numFmtId="4" fontId="4" fillId="11" borderId="7" xfId="0" applyNumberFormat="1" applyFont="1" applyFill="1" applyBorder="1" applyAlignment="1">
      <alignment horizontal="right" wrapText="1"/>
    </xf>
    <xf numFmtId="2" fontId="7" fillId="7" borderId="0" xfId="0" applyNumberFormat="1" applyFont="1" applyFill="1" applyBorder="1" applyAlignment="1">
      <alignment horizontal="right" wrapText="1"/>
    </xf>
    <xf numFmtId="4" fontId="4" fillId="0" borderId="7" xfId="0" applyNumberFormat="1" applyFont="1" applyFill="1" applyBorder="1" applyAlignment="1">
      <alignment horizontal="right" wrapText="1"/>
    </xf>
    <xf numFmtId="164" fontId="16" fillId="0" borderId="0" xfId="1" applyFont="1"/>
    <xf numFmtId="0" fontId="10" fillId="5" borderId="7" xfId="5" applyFont="1" applyBorder="1" applyAlignment="1">
      <alignment horizontal="center" wrapText="1"/>
    </xf>
    <xf numFmtId="4" fontId="10" fillId="5" borderId="7" xfId="5" applyNumberFormat="1" applyFont="1" applyBorder="1" applyAlignment="1">
      <alignment horizontal="right"/>
    </xf>
    <xf numFmtId="2" fontId="22" fillId="7" borderId="0" xfId="5" applyNumberFormat="1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4" fontId="20" fillId="2" borderId="7" xfId="2" applyNumberFormat="1" applyFont="1" applyBorder="1" applyAlignment="1">
      <alignment horizontal="center"/>
    </xf>
    <xf numFmtId="0" fontId="11" fillId="2" borderId="7" xfId="2" applyFont="1" applyBorder="1" applyAlignment="1">
      <alignment horizontal="left"/>
    </xf>
    <xf numFmtId="0" fontId="11" fillId="2" borderId="7" xfId="2" applyFont="1" applyBorder="1"/>
    <xf numFmtId="4" fontId="4" fillId="12" borderId="7" xfId="0" applyNumberFormat="1" applyFont="1" applyFill="1" applyBorder="1" applyAlignment="1">
      <alignment horizontal="right"/>
    </xf>
    <xf numFmtId="4" fontId="5" fillId="12" borderId="7" xfId="0" applyNumberFormat="1" applyFont="1" applyFill="1" applyBorder="1" applyAlignment="1">
      <alignment horizontal="right"/>
    </xf>
    <xf numFmtId="0" fontId="4" fillId="12" borderId="7" xfId="0" applyFont="1" applyFill="1" applyBorder="1" applyAlignment="1">
      <alignment horizontal="center" wrapText="1"/>
    </xf>
    <xf numFmtId="0" fontId="20" fillId="2" borderId="7" xfId="2" applyFont="1" applyBorder="1" applyAlignment="1">
      <alignment horizontal="center" wrapText="1"/>
    </xf>
    <xf numFmtId="0" fontId="10" fillId="11" borderId="7" xfId="0" applyFont="1" applyFill="1" applyBorder="1" applyAlignment="1">
      <alignment horizontal="center" wrapText="1"/>
    </xf>
    <xf numFmtId="0" fontId="8" fillId="11" borderId="7" xfId="0" applyFont="1" applyFill="1" applyBorder="1" applyAlignment="1">
      <alignment horizontal="center"/>
    </xf>
    <xf numFmtId="4" fontId="10" fillId="11" borderId="7" xfId="0" applyNumberFormat="1" applyFont="1" applyFill="1" applyBorder="1" applyAlignment="1">
      <alignment horizontal="right"/>
    </xf>
    <xf numFmtId="2" fontId="23" fillId="7" borderId="0" xfId="0" applyNumberFormat="1" applyFont="1" applyFill="1" applyBorder="1" applyAlignment="1">
      <alignment horizontal="right"/>
    </xf>
    <xf numFmtId="0" fontId="8" fillId="0" borderId="7" xfId="0" applyFont="1" applyBorder="1" applyAlignment="1">
      <alignment horizontal="left"/>
    </xf>
    <xf numFmtId="0" fontId="8" fillId="0" borderId="7" xfId="0" applyFont="1" applyFill="1" applyBorder="1" applyAlignment="1">
      <alignment horizontal="center"/>
    </xf>
    <xf numFmtId="4" fontId="10" fillId="0" borderId="7" xfId="0" applyNumberFormat="1" applyFont="1" applyFill="1" applyBorder="1" applyAlignment="1">
      <alignment horizontal="right"/>
    </xf>
    <xf numFmtId="0" fontId="8" fillId="0" borderId="7" xfId="0" applyFont="1" applyBorder="1"/>
    <xf numFmtId="0" fontId="8" fillId="0" borderId="7" xfId="0" applyFont="1" applyBorder="1" applyAlignment="1">
      <alignment horizontal="center"/>
    </xf>
    <xf numFmtId="4" fontId="8" fillId="0" borderId="7" xfId="0" applyNumberFormat="1" applyFont="1" applyFill="1" applyBorder="1" applyAlignment="1">
      <alignment horizontal="right"/>
    </xf>
    <xf numFmtId="4" fontId="8" fillId="0" borderId="7" xfId="0" applyNumberFormat="1" applyFont="1" applyBorder="1" applyAlignment="1">
      <alignment horizontal="right"/>
    </xf>
    <xf numFmtId="4" fontId="8" fillId="0" borderId="7" xfId="1" applyNumberFormat="1" applyFont="1" applyBorder="1" applyAlignment="1">
      <alignment horizontal="right"/>
    </xf>
    <xf numFmtId="164" fontId="16" fillId="7" borderId="0" xfId="1" applyFont="1" applyFill="1" applyBorder="1" applyAlignment="1">
      <alignment horizontal="right"/>
    </xf>
    <xf numFmtId="0" fontId="5" fillId="7" borderId="7" xfId="0" applyFont="1" applyFill="1" applyBorder="1"/>
    <xf numFmtId="0" fontId="5" fillId="7" borderId="7" xfId="0" applyFont="1" applyFill="1" applyBorder="1" applyAlignment="1">
      <alignment horizontal="center"/>
    </xf>
    <xf numFmtId="4" fontId="10" fillId="0" borderId="7" xfId="0" applyNumberFormat="1" applyFont="1" applyBorder="1" applyAlignment="1">
      <alignment horizontal="right"/>
    </xf>
    <xf numFmtId="0" fontId="10" fillId="0" borderId="7" xfId="0" applyFont="1" applyBorder="1" applyAlignment="1">
      <alignment horizontal="center"/>
    </xf>
    <xf numFmtId="4" fontId="8" fillId="7" borderId="7" xfId="0" applyNumberFormat="1" applyFont="1" applyFill="1" applyBorder="1" applyAlignment="1">
      <alignment horizontal="right"/>
    </xf>
    <xf numFmtId="0" fontId="10" fillId="11" borderId="7" xfId="0" applyFont="1" applyFill="1" applyBorder="1" applyAlignment="1">
      <alignment horizontal="center"/>
    </xf>
    <xf numFmtId="4" fontId="10" fillId="11" borderId="7" xfId="0" applyNumberFormat="1" applyFont="1" applyFill="1" applyBorder="1" applyAlignment="1">
      <alignment horizontal="right" wrapText="1"/>
    </xf>
    <xf numFmtId="2" fontId="23" fillId="7" borderId="0" xfId="0" applyNumberFormat="1" applyFont="1" applyFill="1" applyBorder="1" applyAlignment="1">
      <alignment horizontal="right" wrapText="1"/>
    </xf>
    <xf numFmtId="4" fontId="10" fillId="0" borderId="7" xfId="0" applyNumberFormat="1" applyFont="1" applyFill="1" applyBorder="1" applyAlignment="1">
      <alignment horizontal="right" wrapText="1"/>
    </xf>
    <xf numFmtId="4" fontId="8" fillId="0" borderId="7" xfId="0" applyNumberFormat="1" applyFont="1" applyFill="1" applyBorder="1" applyAlignment="1">
      <alignment horizontal="right" wrapText="1"/>
    </xf>
    <xf numFmtId="164" fontId="16" fillId="7" borderId="0" xfId="1" applyFont="1" applyFill="1" applyBorder="1" applyAlignment="1"/>
    <xf numFmtId="0" fontId="5" fillId="11" borderId="7" xfId="0" applyFont="1" applyFill="1" applyBorder="1" applyAlignment="1">
      <alignment horizontal="center"/>
    </xf>
    <xf numFmtId="4" fontId="5" fillId="0" borderId="7" xfId="0" applyNumberFormat="1" applyFont="1" applyFill="1" applyBorder="1" applyAlignment="1">
      <alignment horizontal="right" wrapText="1"/>
    </xf>
    <xf numFmtId="4" fontId="4" fillId="0" borderId="7" xfId="1" applyNumberFormat="1" applyFont="1" applyBorder="1" applyAlignment="1">
      <alignment horizontal="right"/>
    </xf>
    <xf numFmtId="4" fontId="4" fillId="12" borderId="7" xfId="0" applyNumberFormat="1" applyFont="1" applyFill="1" applyBorder="1" applyAlignment="1">
      <alignment horizontal="right" wrapText="1"/>
    </xf>
    <xf numFmtId="0" fontId="0" fillId="7" borderId="0" xfId="0" applyFill="1"/>
    <xf numFmtId="0" fontId="5" fillId="7" borderId="7" xfId="0" applyFont="1" applyFill="1" applyBorder="1" applyAlignment="1">
      <alignment horizontal="left"/>
    </xf>
    <xf numFmtId="4" fontId="4" fillId="7" borderId="7" xfId="0" applyNumberFormat="1" applyFont="1" applyFill="1" applyBorder="1" applyAlignment="1">
      <alignment horizontal="right" wrapText="1"/>
    </xf>
    <xf numFmtId="4" fontId="5" fillId="7" borderId="7" xfId="0" applyNumberFormat="1" applyFont="1" applyFill="1" applyBorder="1" applyAlignment="1">
      <alignment horizontal="right" wrapText="1"/>
    </xf>
    <xf numFmtId="0" fontId="17" fillId="4" borderId="7" xfId="4" applyFont="1" applyBorder="1" applyAlignment="1">
      <alignment horizontal="center" wrapText="1"/>
    </xf>
    <xf numFmtId="2" fontId="17" fillId="4" borderId="7" xfId="4" applyNumberFormat="1" applyFont="1" applyBorder="1" applyAlignment="1">
      <alignment horizontal="center"/>
    </xf>
    <xf numFmtId="0" fontId="24" fillId="4" borderId="7" xfId="4" applyFont="1" applyBorder="1"/>
    <xf numFmtId="0" fontId="24" fillId="4" borderId="7" xfId="4" applyFont="1" applyBorder="1" applyAlignment="1">
      <alignment horizontal="center"/>
    </xf>
    <xf numFmtId="0" fontId="10" fillId="12" borderId="7" xfId="0" applyFont="1" applyFill="1" applyBorder="1" applyAlignment="1">
      <alignment horizontal="center" wrapText="1"/>
    </xf>
    <xf numFmtId="4" fontId="8" fillId="12" borderId="7" xfId="0" applyNumberFormat="1" applyFont="1" applyFill="1" applyBorder="1" applyAlignment="1">
      <alignment horizontal="center"/>
    </xf>
    <xf numFmtId="4" fontId="10" fillId="12" borderId="7" xfId="0" applyNumberFormat="1" applyFont="1" applyFill="1" applyBorder="1" applyAlignment="1">
      <alignment horizontal="right"/>
    </xf>
    <xf numFmtId="2" fontId="23" fillId="7" borderId="0" xfId="0" applyNumberFormat="1" applyFont="1" applyFill="1" applyBorder="1"/>
    <xf numFmtId="4" fontId="8" fillId="0" borderId="7" xfId="1" applyNumberFormat="1" applyFont="1" applyFill="1" applyBorder="1" applyAlignment="1">
      <alignment horizontal="right"/>
    </xf>
    <xf numFmtId="0" fontId="5" fillId="13" borderId="7" xfId="0" applyFont="1" applyFill="1" applyBorder="1" applyAlignment="1">
      <alignment horizontal="center" wrapText="1"/>
    </xf>
    <xf numFmtId="4" fontId="5" fillId="13" borderId="7" xfId="0" applyNumberFormat="1" applyFont="1" applyFill="1" applyBorder="1" applyAlignment="1">
      <alignment horizontal="center"/>
    </xf>
    <xf numFmtId="4" fontId="5" fillId="13" borderId="7" xfId="0" applyNumberFormat="1" applyFont="1" applyFill="1" applyBorder="1" applyAlignment="1">
      <alignment horizontal="right" wrapText="1"/>
    </xf>
    <xf numFmtId="0" fontId="5" fillId="13" borderId="7" xfId="0" applyFont="1" applyFill="1" applyBorder="1" applyAlignment="1">
      <alignment horizontal="left"/>
    </xf>
    <xf numFmtId="0" fontId="5" fillId="13" borderId="7" xfId="0" applyFont="1" applyFill="1" applyBorder="1" applyAlignment="1">
      <alignment horizontal="center"/>
    </xf>
    <xf numFmtId="0" fontId="5" fillId="13" borderId="7" xfId="0" applyFont="1" applyFill="1" applyBorder="1"/>
    <xf numFmtId="4" fontId="5" fillId="12" borderId="7" xfId="0" applyNumberFormat="1" applyFont="1" applyFill="1" applyBorder="1" applyAlignment="1">
      <alignment horizontal="center"/>
    </xf>
    <xf numFmtId="4" fontId="5" fillId="7" borderId="7" xfId="0" applyNumberFormat="1" applyFont="1" applyFill="1" applyBorder="1" applyAlignment="1">
      <alignment horizontal="right"/>
    </xf>
    <xf numFmtId="0" fontId="15" fillId="3" borderId="7" xfId="3" applyFont="1" applyBorder="1" applyAlignment="1">
      <alignment horizontal="center" wrapText="1"/>
    </xf>
    <xf numFmtId="164" fontId="9" fillId="7" borderId="0" xfId="2" applyNumberFormat="1" applyFill="1" applyBorder="1" applyAlignment="1">
      <alignment horizontal="right"/>
    </xf>
    <xf numFmtId="0" fontId="6" fillId="0" borderId="0" xfId="0" applyFont="1"/>
    <xf numFmtId="0" fontId="25" fillId="0" borderId="7" xfId="0" applyFont="1" applyFill="1" applyBorder="1" applyAlignment="1">
      <alignment horizontal="center"/>
    </xf>
    <xf numFmtId="0" fontId="25" fillId="0" borderId="7" xfId="0" applyFont="1" applyBorder="1"/>
    <xf numFmtId="4" fontId="25" fillId="0" borderId="7" xfId="0" applyNumberFormat="1" applyFont="1" applyBorder="1" applyAlignment="1">
      <alignment horizontal="right"/>
    </xf>
    <xf numFmtId="2" fontId="26" fillId="7" borderId="0" xfId="0" applyNumberFormat="1" applyFont="1" applyFill="1" applyBorder="1"/>
    <xf numFmtId="164" fontId="6" fillId="0" borderId="7" xfId="1" applyFont="1" applyBorder="1"/>
    <xf numFmtId="164" fontId="8" fillId="0" borderId="7" xfId="1" applyFont="1" applyFill="1" applyBorder="1" applyAlignment="1">
      <alignment horizontal="right"/>
    </xf>
    <xf numFmtId="2" fontId="27" fillId="7" borderId="0" xfId="0" applyNumberFormat="1" applyFont="1" applyFill="1" applyBorder="1"/>
    <xf numFmtId="0" fontId="25" fillId="0" borderId="0" xfId="0" applyFont="1" applyFill="1" applyBorder="1" applyAlignment="1">
      <alignment horizontal="center"/>
    </xf>
    <xf numFmtId="0" fontId="5" fillId="0" borderId="0" xfId="0" applyFont="1" applyBorder="1"/>
    <xf numFmtId="2" fontId="25" fillId="0" borderId="0" xfId="0" applyNumberFormat="1" applyFont="1" applyBorder="1"/>
    <xf numFmtId="2" fontId="28" fillId="0" borderId="0" xfId="0" applyNumberFormat="1" applyFont="1" applyBorder="1"/>
    <xf numFmtId="0" fontId="25" fillId="0" borderId="0" xfId="0" applyFont="1" applyFill="1" applyBorder="1"/>
    <xf numFmtId="0" fontId="5" fillId="0" borderId="0" xfId="0" applyFont="1" applyFill="1"/>
    <xf numFmtId="0" fontId="29" fillId="0" borderId="0" xfId="0" applyFont="1" applyFill="1"/>
    <xf numFmtId="0" fontId="16" fillId="7" borderId="0" xfId="0" applyFont="1" applyFill="1"/>
    <xf numFmtId="2" fontId="30" fillId="0" borderId="0" xfId="0" applyNumberFormat="1" applyFont="1" applyFill="1"/>
    <xf numFmtId="2" fontId="31" fillId="7" borderId="0" xfId="0" applyNumberFormat="1" applyFont="1" applyFill="1"/>
    <xf numFmtId="0" fontId="4" fillId="0" borderId="0" xfId="0" applyFont="1" applyFill="1"/>
    <xf numFmtId="0" fontId="32" fillId="0" borderId="0" xfId="0" applyFont="1" applyFill="1"/>
    <xf numFmtId="0" fontId="4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 applyAlignment="1"/>
    <xf numFmtId="0" fontId="4" fillId="0" borderId="7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horizontal="center"/>
    </xf>
    <xf numFmtId="0" fontId="33" fillId="0" borderId="0" xfId="0" applyFont="1" applyFill="1"/>
    <xf numFmtId="0" fontId="19" fillId="4" borderId="7" xfId="4" applyFont="1" applyBorder="1" applyAlignment="1">
      <alignment horizontal="center"/>
    </xf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34" fillId="7" borderId="6" xfId="0" applyFont="1" applyFill="1" applyBorder="1" applyAlignment="1">
      <alignment horizontal="center"/>
    </xf>
    <xf numFmtId="0" fontId="5" fillId="7" borderId="6" xfId="0" applyFont="1" applyFill="1" applyBorder="1" applyAlignment="1">
      <alignment horizontal="left" wrapText="1"/>
    </xf>
    <xf numFmtId="0" fontId="5" fillId="7" borderId="6" xfId="0" applyFont="1" applyFill="1" applyBorder="1" applyAlignment="1">
      <alignment horizontal="left"/>
    </xf>
    <xf numFmtId="0" fontId="19" fillId="4" borderId="6" xfId="4" applyFont="1" applyBorder="1" applyAlignment="1">
      <alignment horizontal="center"/>
    </xf>
    <xf numFmtId="0" fontId="19" fillId="7" borderId="6" xfId="4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/>
    </xf>
    <xf numFmtId="0" fontId="32" fillId="0" borderId="0" xfId="0" applyFont="1" applyFill="1" applyBorder="1"/>
    <xf numFmtId="0" fontId="5" fillId="0" borderId="7" xfId="0" applyFont="1" applyFill="1" applyBorder="1" applyAlignment="1">
      <alignment horizontal="center" wrapText="1"/>
    </xf>
    <xf numFmtId="0" fontId="35" fillId="3" borderId="7" xfId="8" applyFont="1" applyBorder="1" applyAlignment="1">
      <alignment horizontal="center"/>
    </xf>
    <xf numFmtId="0" fontId="15" fillId="3" borderId="7" xfId="8" applyFont="1" applyBorder="1" applyAlignment="1">
      <alignment horizontal="center"/>
    </xf>
    <xf numFmtId="0" fontId="15" fillId="3" borderId="7" xfId="8" applyFont="1" applyBorder="1" applyAlignment="1">
      <alignment horizontal="left"/>
    </xf>
    <xf numFmtId="0" fontId="15" fillId="3" borderId="7" xfId="8" applyFont="1" applyBorder="1"/>
    <xf numFmtId="0" fontId="11" fillId="2" borderId="7" xfId="9" applyFont="1" applyBorder="1" applyAlignment="1">
      <alignment horizontal="center"/>
    </xf>
    <xf numFmtId="0" fontId="11" fillId="2" borderId="7" xfId="9" applyFont="1" applyBorder="1" applyAlignment="1">
      <alignment horizontal="center" wrapText="1"/>
    </xf>
    <xf numFmtId="2" fontId="11" fillId="2" borderId="7" xfId="9" applyNumberFormat="1" applyFont="1" applyBorder="1" applyAlignment="1">
      <alignment horizontal="center"/>
    </xf>
    <xf numFmtId="0" fontId="11" fillId="2" borderId="7" xfId="9" applyFont="1" applyBorder="1" applyAlignment="1">
      <alignment horizontal="left"/>
    </xf>
    <xf numFmtId="0" fontId="11" fillId="2" borderId="7" xfId="9" applyFont="1" applyBorder="1"/>
    <xf numFmtId="0" fontId="4" fillId="7" borderId="7" xfId="0" applyFont="1" applyFill="1" applyBorder="1" applyAlignment="1">
      <alignment horizontal="center"/>
    </xf>
    <xf numFmtId="49" fontId="10" fillId="7" borderId="7" xfId="9" applyNumberFormat="1" applyFont="1" applyFill="1" applyBorder="1" applyAlignment="1">
      <alignment horizontal="center" vertical="center" wrapText="1"/>
    </xf>
    <xf numFmtId="2" fontId="10" fillId="7" borderId="7" xfId="9" applyNumberFormat="1" applyFont="1" applyFill="1" applyBorder="1" applyAlignment="1">
      <alignment horizontal="center"/>
    </xf>
    <xf numFmtId="0" fontId="8" fillId="7" borderId="7" xfId="0" applyFont="1" applyFill="1" applyBorder="1" applyAlignment="1">
      <alignment horizontal="left"/>
    </xf>
    <xf numFmtId="0" fontId="8" fillId="7" borderId="7" xfId="0" applyFont="1" applyFill="1" applyBorder="1" applyAlignment="1">
      <alignment horizontal="center"/>
    </xf>
    <xf numFmtId="0" fontId="8" fillId="7" borderId="7" xfId="0" applyFont="1" applyFill="1" applyBorder="1"/>
    <xf numFmtId="0" fontId="4" fillId="0" borderId="7" xfId="0" applyFont="1" applyFill="1" applyBorder="1"/>
    <xf numFmtId="0" fontId="5" fillId="0" borderId="7" xfId="0" applyFont="1" applyFill="1" applyBorder="1"/>
    <xf numFmtId="0" fontId="33" fillId="0" borderId="7" xfId="0" applyFont="1" applyFill="1" applyBorder="1" applyAlignment="1">
      <alignment horizontal="center"/>
    </xf>
    <xf numFmtId="0" fontId="8" fillId="0" borderId="6" xfId="0" applyFont="1" applyBorder="1"/>
    <xf numFmtId="0" fontId="8" fillId="0" borderId="6" xfId="0" applyFont="1" applyBorder="1" applyAlignment="1">
      <alignment horizontal="center"/>
    </xf>
    <xf numFmtId="0" fontId="38" fillId="0" borderId="0" xfId="0" applyFont="1" applyFill="1"/>
    <xf numFmtId="0" fontId="5" fillId="9" borderId="7" xfId="0" applyFont="1" applyFill="1" applyBorder="1" applyAlignment="1">
      <alignment vertical="center" wrapText="1"/>
    </xf>
    <xf numFmtId="0" fontId="39" fillId="7" borderId="7" xfId="0" applyFont="1" applyFill="1" applyBorder="1" applyAlignment="1">
      <alignment horizontal="center"/>
    </xf>
    <xf numFmtId="0" fontId="17" fillId="7" borderId="7" xfId="4" applyFont="1" applyFill="1" applyBorder="1" applyAlignment="1">
      <alignment horizontal="center"/>
    </xf>
    <xf numFmtId="0" fontId="35" fillId="7" borderId="7" xfId="8" applyFont="1" applyFill="1" applyBorder="1" applyAlignment="1">
      <alignment horizontal="center"/>
    </xf>
    <xf numFmtId="0" fontId="20" fillId="7" borderId="7" xfId="2" applyFont="1" applyFill="1" applyBorder="1"/>
    <xf numFmtId="0" fontId="20" fillId="7" borderId="7" xfId="2" applyFont="1" applyFill="1" applyBorder="1" applyAlignment="1">
      <alignment horizontal="center"/>
    </xf>
    <xf numFmtId="0" fontId="32" fillId="7" borderId="0" xfId="0" applyFont="1" applyFill="1"/>
    <xf numFmtId="1" fontId="38" fillId="7" borderId="7" xfId="0" applyNumberFormat="1" applyFont="1" applyFill="1" applyBorder="1" applyAlignment="1"/>
    <xf numFmtId="1" fontId="8" fillId="7" borderId="7" xfId="8" applyNumberFormat="1" applyFont="1" applyFill="1" applyBorder="1" applyAlignment="1"/>
    <xf numFmtId="1" fontId="8" fillId="7" borderId="7" xfId="4" applyNumberFormat="1" applyFont="1" applyFill="1" applyBorder="1" applyAlignment="1"/>
    <xf numFmtId="1" fontId="5" fillId="0" borderId="7" xfId="7" applyNumberFormat="1" applyFont="1" applyBorder="1" applyAlignment="1"/>
    <xf numFmtId="1" fontId="5" fillId="0" borderId="6" xfId="7" applyNumberFormat="1" applyFont="1" applyBorder="1" applyAlignment="1"/>
    <xf numFmtId="1" fontId="32" fillId="0" borderId="7" xfId="0" applyNumberFormat="1" applyFont="1" applyFill="1" applyBorder="1" applyAlignment="1"/>
    <xf numFmtId="1" fontId="8" fillId="0" borderId="7" xfId="7" applyNumberFormat="1" applyFont="1" applyBorder="1" applyAlignment="1"/>
    <xf numFmtId="1" fontId="8" fillId="7" borderId="6" xfId="4" applyNumberFormat="1" applyFont="1" applyFill="1" applyBorder="1" applyAlignment="1"/>
    <xf numFmtId="1" fontId="8" fillId="0" borderId="6" xfId="0" applyNumberFormat="1" applyFont="1" applyFill="1" applyBorder="1" applyAlignment="1"/>
    <xf numFmtId="1" fontId="5" fillId="0" borderId="7" xfId="0" applyNumberFormat="1" applyFont="1" applyFill="1" applyBorder="1" applyAlignment="1"/>
    <xf numFmtId="1" fontId="15" fillId="3" borderId="7" xfId="8" applyNumberFormat="1" applyFont="1" applyBorder="1" applyAlignment="1"/>
    <xf numFmtId="1" fontId="17" fillId="4" borderId="7" xfId="4" applyNumberFormat="1" applyFont="1" applyBorder="1" applyAlignment="1"/>
    <xf numFmtId="1" fontId="11" fillId="2" borderId="7" xfId="9" applyNumberFormat="1" applyFont="1" applyBorder="1" applyAlignment="1"/>
    <xf numFmtId="1" fontId="4" fillId="7" borderId="7" xfId="0" applyNumberFormat="1" applyFont="1" applyFill="1" applyBorder="1" applyAlignment="1"/>
    <xf numFmtId="1" fontId="5" fillId="7" borderId="7" xfId="0" applyNumberFormat="1" applyFont="1" applyFill="1" applyBorder="1" applyAlignment="1"/>
    <xf numFmtId="1" fontId="36" fillId="0" borderId="7" xfId="0" applyNumberFormat="1" applyFont="1" applyFill="1" applyBorder="1" applyAlignment="1"/>
    <xf numFmtId="1" fontId="8" fillId="7" borderId="7" xfId="0" applyNumberFormat="1" applyFont="1" applyFill="1" applyBorder="1" applyAlignment="1"/>
    <xf numFmtId="1" fontId="4" fillId="0" borderId="7" xfId="0" applyNumberFormat="1" applyFont="1" applyFill="1" applyBorder="1" applyAlignment="1"/>
    <xf numFmtId="0" fontId="20" fillId="2" borderId="7" xfId="2" applyFont="1" applyBorder="1" applyAlignment="1">
      <alignment horizontal="right"/>
    </xf>
    <xf numFmtId="1" fontId="5" fillId="7" borderId="7" xfId="8" applyNumberFormat="1" applyFont="1" applyFill="1" applyBorder="1" applyAlignment="1"/>
    <xf numFmtId="1" fontId="20" fillId="2" borderId="7" xfId="2" applyNumberFormat="1" applyFont="1" applyBorder="1" applyAlignment="1">
      <alignment horizontal="right"/>
    </xf>
    <xf numFmtId="1" fontId="4" fillId="12" borderId="7" xfId="0" applyNumberFormat="1" applyFont="1" applyFill="1" applyBorder="1" applyAlignment="1">
      <alignment horizontal="right" wrapText="1"/>
    </xf>
    <xf numFmtId="1" fontId="5" fillId="7" borderId="7" xfId="8" applyNumberFormat="1" applyFont="1" applyFill="1" applyBorder="1" applyAlignment="1">
      <alignment horizontal="right"/>
    </xf>
    <xf numFmtId="1" fontId="11" fillId="2" borderId="7" xfId="2" applyNumberFormat="1" applyFont="1" applyBorder="1" applyAlignment="1">
      <alignment horizontal="right"/>
    </xf>
    <xf numFmtId="4" fontId="11" fillId="2" borderId="7" xfId="2" applyNumberFormat="1" applyFont="1" applyBorder="1" applyAlignment="1">
      <alignment horizontal="center"/>
    </xf>
    <xf numFmtId="3" fontId="11" fillId="2" borderId="7" xfId="2" applyNumberFormat="1" applyFont="1" applyBorder="1" applyAlignment="1">
      <alignment horizontal="right"/>
    </xf>
    <xf numFmtId="4" fontId="4" fillId="11" borderId="7" xfId="0" applyNumberFormat="1" applyFont="1" applyFill="1" applyBorder="1" applyAlignment="1">
      <alignment horizontal="center"/>
    </xf>
    <xf numFmtId="3" fontId="4" fillId="11" borderId="7" xfId="0" applyNumberFormat="1" applyFont="1" applyFill="1" applyBorder="1" applyAlignment="1">
      <alignment horizontal="right"/>
    </xf>
    <xf numFmtId="4" fontId="15" fillId="3" borderId="7" xfId="8" applyNumberFormat="1" applyFont="1" applyBorder="1" applyAlignment="1">
      <alignment horizontal="center"/>
    </xf>
    <xf numFmtId="3" fontId="15" fillId="3" borderId="7" xfId="8" applyNumberFormat="1" applyFont="1" applyBorder="1" applyAlignment="1">
      <alignment horizontal="center"/>
    </xf>
    <xf numFmtId="0" fontId="11" fillId="2" borderId="7" xfId="9" applyFont="1" applyBorder="1" applyAlignment="1">
      <alignment horizontal="right" wrapText="1"/>
    </xf>
    <xf numFmtId="0" fontId="4" fillId="11" borderId="7" xfId="0" applyFont="1" applyFill="1" applyBorder="1" applyAlignment="1">
      <alignment horizontal="right" wrapText="1"/>
    </xf>
    <xf numFmtId="1" fontId="10" fillId="11" borderId="7" xfId="0" applyNumberFormat="1" applyFont="1" applyFill="1" applyBorder="1" applyAlignment="1">
      <alignment wrapText="1"/>
    </xf>
    <xf numFmtId="1" fontId="4" fillId="11" borderId="7" xfId="0" applyNumberFormat="1" applyFont="1" applyFill="1" applyBorder="1" applyAlignment="1"/>
    <xf numFmtId="1" fontId="4" fillId="11" borderId="7" xfId="0" applyNumberFormat="1" applyFont="1" applyFill="1" applyBorder="1" applyAlignment="1">
      <alignment horizontal="right"/>
    </xf>
    <xf numFmtId="164" fontId="11" fillId="2" borderId="7" xfId="2" applyNumberFormat="1" applyFont="1" applyBorder="1" applyAlignment="1">
      <alignment horizontal="center"/>
    </xf>
    <xf numFmtId="1" fontId="10" fillId="4" borderId="7" xfId="4" applyNumberFormat="1" applyFont="1" applyBorder="1" applyAlignment="1"/>
    <xf numFmtId="1" fontId="11" fillId="2" borderId="7" xfId="9" applyNumberFormat="1" applyFont="1" applyBorder="1" applyAlignment="1">
      <alignment horizontal="right"/>
    </xf>
    <xf numFmtId="0" fontId="41" fillId="0" borderId="0" xfId="0" applyFont="1" applyFill="1"/>
    <xf numFmtId="0" fontId="40" fillId="0" borderId="0" xfId="0" applyFont="1" applyFill="1"/>
    <xf numFmtId="0" fontId="42" fillId="0" borderId="0" xfId="0" applyFont="1" applyFill="1"/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0" fillId="0" borderId="0" xfId="0" applyFont="1" applyFill="1" applyAlignment="1">
      <alignment horizontal="center"/>
    </xf>
    <xf numFmtId="0" fontId="36" fillId="0" borderId="0" xfId="0" applyFont="1" applyFill="1" applyAlignment="1">
      <alignment horizontal="center"/>
    </xf>
    <xf numFmtId="0" fontId="36" fillId="0" borderId="0" xfId="0" applyFont="1" applyFill="1" applyAlignment="1"/>
    <xf numFmtId="0" fontId="40" fillId="0" borderId="0" xfId="0" applyFont="1" applyFill="1" applyBorder="1" applyAlignment="1">
      <alignment horizontal="center"/>
    </xf>
    <xf numFmtId="1" fontId="10" fillId="4" borderId="6" xfId="4" applyNumberFormat="1" applyFont="1" applyBorder="1" applyAlignment="1"/>
  </cellXfs>
  <cellStyles count="11">
    <cellStyle name="Accent6" xfId="6" builtinId="49"/>
    <cellStyle name="Bad" xfId="3" builtinId="27"/>
    <cellStyle name="Bad 2" xfId="8"/>
    <cellStyle name="Check Cell" xfId="5" builtinId="23"/>
    <cellStyle name="Comma" xfId="1" builtinId="3"/>
    <cellStyle name="Comma 2" xfId="7"/>
    <cellStyle name="Good" xfId="2" builtinId="26"/>
    <cellStyle name="Good 2" xfId="9"/>
    <cellStyle name="Neutral" xfId="4" builtinId="28"/>
    <cellStyle name="Normal" xfId="0" builtinId="0"/>
    <cellStyle name="Normal 2" xf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37"/>
  <sheetViews>
    <sheetView topLeftCell="A286" zoomScale="106" zoomScaleNormal="106" workbookViewId="0">
      <selection activeCell="A222" sqref="A222"/>
    </sheetView>
  </sheetViews>
  <sheetFormatPr defaultRowHeight="12.75"/>
  <cols>
    <col min="1" max="1" width="49" style="2" customWidth="1"/>
    <col min="2" max="2" width="13.5703125" style="2" customWidth="1"/>
    <col min="3" max="3" width="18.28515625" style="2" customWidth="1"/>
    <col min="4" max="4" width="14.5703125" style="2" customWidth="1"/>
    <col min="5" max="5" width="14.28515625" style="2" customWidth="1"/>
    <col min="6" max="6" width="13.7109375" style="2" customWidth="1"/>
    <col min="7" max="7" width="8.140625" style="3" customWidth="1"/>
    <col min="8" max="8" width="12.28515625" bestFit="1" customWidth="1"/>
    <col min="9" max="9" width="14.42578125" style="48" customWidth="1"/>
    <col min="10" max="10" width="12.7109375" style="48" bestFit="1" customWidth="1"/>
  </cols>
  <sheetData>
    <row r="1" spans="1:7">
      <c r="A1" s="1" t="s">
        <v>0</v>
      </c>
    </row>
    <row r="2" spans="1:7">
      <c r="B2" s="4"/>
      <c r="C2" s="4"/>
      <c r="D2" s="4" t="s">
        <v>1</v>
      </c>
      <c r="E2" s="4"/>
    </row>
    <row r="3" spans="1:7">
      <c r="B3" s="4"/>
      <c r="C3" s="4"/>
      <c r="D3" s="4" t="s">
        <v>2</v>
      </c>
      <c r="E3" s="4"/>
    </row>
    <row r="4" spans="1:7">
      <c r="B4" s="4"/>
      <c r="C4" s="4"/>
    </row>
    <row r="5" spans="1:7">
      <c r="A5" s="255" t="s">
        <v>3</v>
      </c>
      <c r="B5" s="255"/>
      <c r="C5" s="255"/>
      <c r="D5" s="255"/>
      <c r="E5" s="255"/>
      <c r="F5" s="255"/>
      <c r="G5" s="5"/>
    </row>
    <row r="6" spans="1:7">
      <c r="A6" s="256" t="s">
        <v>4</v>
      </c>
      <c r="B6" s="256"/>
      <c r="C6" s="256"/>
      <c r="D6" s="256"/>
      <c r="E6" s="256"/>
      <c r="F6" s="256"/>
      <c r="G6" s="6"/>
    </row>
    <row r="7" spans="1:7">
      <c r="A7" s="7"/>
      <c r="B7" s="8"/>
      <c r="C7" s="8"/>
    </row>
    <row r="8" spans="1:7">
      <c r="C8" s="9"/>
      <c r="F8" s="9" t="s">
        <v>5</v>
      </c>
      <c r="G8" s="5"/>
    </row>
    <row r="9" spans="1:7" ht="12.75" customHeight="1">
      <c r="A9" s="257" t="s">
        <v>6</v>
      </c>
      <c r="B9" s="257" t="s">
        <v>7</v>
      </c>
      <c r="C9" s="259" t="s">
        <v>8</v>
      </c>
      <c r="D9" s="261" t="s">
        <v>9</v>
      </c>
      <c r="E9" s="262"/>
      <c r="F9" s="263"/>
      <c r="G9" s="6"/>
    </row>
    <row r="10" spans="1:7" ht="27.75" customHeight="1">
      <c r="A10" s="258"/>
      <c r="B10" s="258"/>
      <c r="C10" s="260"/>
      <c r="D10" s="10">
        <v>2020</v>
      </c>
      <c r="E10" s="10">
        <v>2021</v>
      </c>
      <c r="F10" s="10">
        <v>2022</v>
      </c>
      <c r="G10" s="11"/>
    </row>
    <row r="11" spans="1:7" ht="21" customHeight="1">
      <c r="A11" s="12">
        <v>1</v>
      </c>
      <c r="B11" s="12">
        <v>2</v>
      </c>
      <c r="C11" s="12">
        <v>3</v>
      </c>
      <c r="D11" s="12">
        <v>4</v>
      </c>
      <c r="E11" s="12">
        <v>5</v>
      </c>
      <c r="F11" s="12">
        <v>6</v>
      </c>
      <c r="G11" s="6"/>
    </row>
    <row r="12" spans="1:7" ht="30.75" customHeight="1">
      <c r="A12" s="13" t="s">
        <v>10</v>
      </c>
      <c r="B12" s="14"/>
      <c r="C12" s="15">
        <f>C13+C14+C15+C16+C17+C18+C19+C20+C22+C23+C26+C27+C28+C29+C30+C31+C34+C21+C25</f>
        <v>561141.04</v>
      </c>
      <c r="D12" s="15">
        <f t="shared" ref="D12:F12" si="0">D13+D14+D15+D16+D17+D18+D19+D20+D22+D23+D26+D27+D28+D29+D30+D31+D34+D21+D25</f>
        <v>531538</v>
      </c>
      <c r="E12" s="15">
        <f t="shared" si="0"/>
        <v>541649</v>
      </c>
      <c r="F12" s="15">
        <f t="shared" si="0"/>
        <v>553639</v>
      </c>
      <c r="G12" s="16"/>
    </row>
    <row r="13" spans="1:7" ht="24.75" customHeight="1">
      <c r="A13" s="17" t="s">
        <v>11</v>
      </c>
      <c r="B13" s="18" t="s">
        <v>12</v>
      </c>
      <c r="C13" s="19">
        <v>155</v>
      </c>
      <c r="D13" s="19">
        <v>149</v>
      </c>
      <c r="E13" s="19">
        <v>149</v>
      </c>
      <c r="F13" s="19">
        <v>149</v>
      </c>
      <c r="G13" s="20"/>
    </row>
    <row r="14" spans="1:7" ht="28.5" customHeight="1">
      <c r="A14" s="17" t="s">
        <v>13</v>
      </c>
      <c r="B14" s="21" t="s">
        <v>14</v>
      </c>
      <c r="C14" s="22">
        <f>13317+3072</f>
        <v>16389</v>
      </c>
      <c r="D14" s="23">
        <f>14530+4083</f>
        <v>18613</v>
      </c>
      <c r="E14" s="23">
        <f>15940+4141</f>
        <v>20081</v>
      </c>
      <c r="F14" s="23">
        <f>17575+4195</f>
        <v>21770</v>
      </c>
      <c r="G14" s="24"/>
    </row>
    <row r="15" spans="1:7" ht="27" customHeight="1">
      <c r="A15" s="25" t="s">
        <v>15</v>
      </c>
      <c r="B15" s="21" t="s">
        <v>16</v>
      </c>
      <c r="C15" s="22">
        <f>2061</f>
        <v>2061</v>
      </c>
      <c r="D15" s="26">
        <f>2066</f>
        <v>2066</v>
      </c>
      <c r="E15" s="26">
        <f>2066</f>
        <v>2066</v>
      </c>
      <c r="F15" s="26">
        <f>2066</f>
        <v>2066</v>
      </c>
      <c r="G15" s="24"/>
    </row>
    <row r="16" spans="1:7" ht="33" customHeight="1">
      <c r="A16" s="25" t="s">
        <v>17</v>
      </c>
      <c r="B16" s="21" t="s">
        <v>18</v>
      </c>
      <c r="C16" s="22">
        <f>536</f>
        <v>536</v>
      </c>
      <c r="D16" s="26">
        <f>556</f>
        <v>556</v>
      </c>
      <c r="E16" s="26">
        <f>581</f>
        <v>581</v>
      </c>
      <c r="F16" s="26">
        <f>606</f>
        <v>606</v>
      </c>
      <c r="G16" s="24"/>
    </row>
    <row r="17" spans="1:7" ht="22.5" customHeight="1">
      <c r="A17" s="17" t="s">
        <v>19</v>
      </c>
      <c r="B17" s="21" t="s">
        <v>20</v>
      </c>
      <c r="C17" s="22">
        <v>117</v>
      </c>
      <c r="D17" s="26">
        <v>117</v>
      </c>
      <c r="E17" s="26">
        <v>117</v>
      </c>
      <c r="F17" s="26">
        <v>117</v>
      </c>
      <c r="G17" s="24"/>
    </row>
    <row r="18" spans="1:7" ht="29.25" customHeight="1">
      <c r="A18" s="27" t="s">
        <v>21</v>
      </c>
      <c r="B18" s="21" t="s">
        <v>22</v>
      </c>
      <c r="C18" s="22">
        <v>200861</v>
      </c>
      <c r="D18" s="26">
        <v>214713</v>
      </c>
      <c r="E18" s="26">
        <v>220847</v>
      </c>
      <c r="F18" s="26">
        <v>227764</v>
      </c>
      <c r="G18" s="24"/>
    </row>
    <row r="19" spans="1:7" ht="34.5" customHeight="1">
      <c r="A19" s="27" t="s">
        <v>23</v>
      </c>
      <c r="B19" s="21" t="s">
        <v>24</v>
      </c>
      <c r="C19" s="22">
        <v>57227</v>
      </c>
      <c r="D19" s="22">
        <v>58416</v>
      </c>
      <c r="E19" s="22">
        <v>60532</v>
      </c>
      <c r="F19" s="22">
        <v>62983</v>
      </c>
      <c r="G19" s="20"/>
    </row>
    <row r="20" spans="1:7" ht="34.5" customHeight="1">
      <c r="A20" s="27" t="s">
        <v>25</v>
      </c>
      <c r="B20" s="21" t="s">
        <v>26</v>
      </c>
      <c r="C20" s="22">
        <v>6664</v>
      </c>
      <c r="D20" s="22">
        <v>6664</v>
      </c>
      <c r="E20" s="22">
        <v>6664</v>
      </c>
      <c r="F20" s="22">
        <v>6664</v>
      </c>
      <c r="G20" s="20"/>
    </row>
    <row r="21" spans="1:7" ht="25.5" customHeight="1">
      <c r="A21" s="27" t="s">
        <v>27</v>
      </c>
      <c r="B21" s="21" t="s">
        <v>28</v>
      </c>
      <c r="C21" s="28">
        <v>4</v>
      </c>
      <c r="D21" s="22">
        <v>0</v>
      </c>
      <c r="E21" s="22">
        <v>0</v>
      </c>
      <c r="F21" s="22">
        <v>0</v>
      </c>
      <c r="G21" s="20"/>
    </row>
    <row r="22" spans="1:7" ht="34.5" customHeight="1">
      <c r="A22" s="27" t="s">
        <v>29</v>
      </c>
      <c r="B22" s="21" t="s">
        <v>30</v>
      </c>
      <c r="C22" s="22">
        <f>-200-35</f>
        <v>-235</v>
      </c>
      <c r="D22" s="22">
        <f>-20</f>
        <v>-20</v>
      </c>
      <c r="E22" s="22">
        <f>-20</f>
        <v>-20</v>
      </c>
      <c r="F22" s="22">
        <f>-20</f>
        <v>-20</v>
      </c>
      <c r="G22" s="24"/>
    </row>
    <row r="23" spans="1:7" ht="23.25" customHeight="1">
      <c r="A23" s="27" t="s">
        <v>31</v>
      </c>
      <c r="B23" s="21" t="s">
        <v>32</v>
      </c>
      <c r="C23" s="22">
        <f>200+35</f>
        <v>235</v>
      </c>
      <c r="D23" s="22">
        <f>20</f>
        <v>20</v>
      </c>
      <c r="E23" s="22">
        <f>20</f>
        <v>20</v>
      </c>
      <c r="F23" s="22">
        <f>20</f>
        <v>20</v>
      </c>
      <c r="G23" s="24"/>
    </row>
    <row r="24" spans="1:7" ht="23.25" customHeight="1">
      <c r="A24" s="27" t="s">
        <v>33</v>
      </c>
      <c r="B24" s="29">
        <v>42.1</v>
      </c>
      <c r="C24" s="22">
        <f>C25</f>
        <v>310</v>
      </c>
      <c r="D24" s="22">
        <f t="shared" ref="D24:F24" si="1">D25</f>
        <v>0</v>
      </c>
      <c r="E24" s="22">
        <f t="shared" si="1"/>
        <v>0</v>
      </c>
      <c r="F24" s="22">
        <f t="shared" si="1"/>
        <v>0</v>
      </c>
      <c r="G24" s="24"/>
    </row>
    <row r="25" spans="1:7" ht="67.5" customHeight="1">
      <c r="A25" s="27" t="s">
        <v>34</v>
      </c>
      <c r="B25" s="21" t="s">
        <v>35</v>
      </c>
      <c r="C25" s="22">
        <v>310</v>
      </c>
      <c r="D25" s="22">
        <v>0</v>
      </c>
      <c r="E25" s="22">
        <v>0</v>
      </c>
      <c r="F25" s="22">
        <v>0</v>
      </c>
      <c r="G25" s="24"/>
    </row>
    <row r="26" spans="1:7" ht="25.5" customHeight="1">
      <c r="A26" s="27" t="s">
        <v>36</v>
      </c>
      <c r="B26" s="21" t="s">
        <v>37</v>
      </c>
      <c r="C26" s="22">
        <f>3150+5514+6950+7936+12130+2150+6300+1760+1680+2500+4125+1800+1860+6045</f>
        <v>63900</v>
      </c>
      <c r="D26" s="26">
        <f>3150+5514+6950+7936+12000+2150+6300+1760+1700+2210+4125+1800+1860+6451</f>
        <v>63906</v>
      </c>
      <c r="E26" s="26">
        <f>3150+5514+6950+7936+12000+2150+6300+1760+1700+2210+4125+1800+1860+6451</f>
        <v>63906</v>
      </c>
      <c r="F26" s="26">
        <f>3150+5514+6950+7936+12000+2150+6300+1760+1700+2310+4125+1800+1860+6451</f>
        <v>64006</v>
      </c>
      <c r="G26" s="24"/>
    </row>
    <row r="27" spans="1:7" ht="37.5" customHeight="1">
      <c r="A27" s="27" t="s">
        <v>38</v>
      </c>
      <c r="B27" s="21" t="s">
        <v>39</v>
      </c>
      <c r="C27" s="22">
        <v>10260</v>
      </c>
      <c r="D27" s="26">
        <v>5000</v>
      </c>
      <c r="E27" s="26">
        <v>5000</v>
      </c>
      <c r="F27" s="26">
        <v>5000</v>
      </c>
      <c r="G27" s="24"/>
    </row>
    <row r="28" spans="1:7" ht="36.75" customHeight="1">
      <c r="A28" s="27" t="s">
        <v>40</v>
      </c>
      <c r="B28" s="21" t="s">
        <v>41</v>
      </c>
      <c r="C28" s="22">
        <v>41439</v>
      </c>
      <c r="D28" s="26">
        <v>0</v>
      </c>
      <c r="E28" s="26">
        <v>0</v>
      </c>
      <c r="F28" s="26">
        <v>0</v>
      </c>
      <c r="G28" s="24"/>
    </row>
    <row r="29" spans="1:7" ht="35.25" customHeight="1">
      <c r="A29" s="27" t="s">
        <v>42</v>
      </c>
      <c r="B29" s="21" t="s">
        <v>43</v>
      </c>
      <c r="C29" s="22">
        <f>85+210+715+35+1145+72</f>
        <v>2262</v>
      </c>
      <c r="D29" s="30">
        <f>85</f>
        <v>85</v>
      </c>
      <c r="E29" s="30">
        <v>0</v>
      </c>
      <c r="F29" s="30">
        <v>0</v>
      </c>
      <c r="G29" s="31"/>
    </row>
    <row r="30" spans="1:7" ht="35.25" customHeight="1">
      <c r="A30" s="27" t="s">
        <v>44</v>
      </c>
      <c r="B30" s="21" t="s">
        <v>45</v>
      </c>
      <c r="C30" s="22">
        <v>158362</v>
      </c>
      <c r="D30" s="30">
        <v>161168</v>
      </c>
      <c r="E30" s="30">
        <v>161706</v>
      </c>
      <c r="F30" s="30">
        <v>162514</v>
      </c>
      <c r="G30" s="31"/>
    </row>
    <row r="31" spans="1:7" ht="26.25" customHeight="1">
      <c r="A31" s="27" t="s">
        <v>46</v>
      </c>
      <c r="B31" s="21" t="s">
        <v>47</v>
      </c>
      <c r="C31" s="22">
        <f>C32</f>
        <v>86.04</v>
      </c>
      <c r="D31" s="22">
        <f t="shared" ref="D31:F31" si="2">D32</f>
        <v>85</v>
      </c>
      <c r="E31" s="22">
        <f t="shared" si="2"/>
        <v>0</v>
      </c>
      <c r="F31" s="22">
        <f t="shared" si="2"/>
        <v>0</v>
      </c>
      <c r="G31" s="31"/>
    </row>
    <row r="32" spans="1:7" ht="27" customHeight="1">
      <c r="A32" s="27" t="s">
        <v>48</v>
      </c>
      <c r="B32" s="21" t="s">
        <v>49</v>
      </c>
      <c r="C32" s="22">
        <v>86.04</v>
      </c>
      <c r="D32" s="30">
        <v>85</v>
      </c>
      <c r="E32" s="30">
        <v>0</v>
      </c>
      <c r="F32" s="30">
        <v>0</v>
      </c>
      <c r="G32" s="31"/>
    </row>
    <row r="33" spans="1:7" ht="27" customHeight="1">
      <c r="A33" s="27" t="s">
        <v>50</v>
      </c>
      <c r="B33" s="21" t="s">
        <v>51</v>
      </c>
      <c r="C33" s="22">
        <f>C34</f>
        <v>508</v>
      </c>
      <c r="D33" s="22">
        <f t="shared" ref="D33:F33" si="3">D34</f>
        <v>0</v>
      </c>
      <c r="E33" s="22">
        <f t="shared" si="3"/>
        <v>0</v>
      </c>
      <c r="F33" s="22">
        <f t="shared" si="3"/>
        <v>0</v>
      </c>
      <c r="G33" s="31"/>
    </row>
    <row r="34" spans="1:7" ht="27" customHeight="1">
      <c r="A34" s="27" t="s">
        <v>52</v>
      </c>
      <c r="B34" s="21" t="s">
        <v>53</v>
      </c>
      <c r="C34" s="22">
        <v>508</v>
      </c>
      <c r="D34" s="30">
        <v>0</v>
      </c>
      <c r="E34" s="30">
        <v>0</v>
      </c>
      <c r="F34" s="30">
        <v>0</v>
      </c>
      <c r="G34" s="31"/>
    </row>
    <row r="35" spans="1:7" ht="24.75" customHeight="1">
      <c r="A35" s="32" t="s">
        <v>54</v>
      </c>
      <c r="B35" s="32"/>
      <c r="C35" s="33">
        <f>C36+C37+C38+C39+C40+C41+C42+C43+C45+C46+C47+C48+C44</f>
        <v>516301</v>
      </c>
      <c r="D35" s="33">
        <f t="shared" ref="D35:F35" si="4">D36+D37+D38+D39+D40+D41+D42+D43+D45+D46+D47+D48+D44</f>
        <v>531348</v>
      </c>
      <c r="E35" s="33">
        <f t="shared" si="4"/>
        <v>541629</v>
      </c>
      <c r="F35" s="33">
        <f t="shared" si="4"/>
        <v>553619</v>
      </c>
      <c r="G35" s="34"/>
    </row>
    <row r="36" spans="1:7" ht="26.25" customHeight="1">
      <c r="A36" s="17" t="s">
        <v>11</v>
      </c>
      <c r="B36" s="18" t="s">
        <v>12</v>
      </c>
      <c r="C36" s="19">
        <f t="shared" ref="C36:F45" si="5">C13</f>
        <v>155</v>
      </c>
      <c r="D36" s="19">
        <f t="shared" si="5"/>
        <v>149</v>
      </c>
      <c r="E36" s="19">
        <f t="shared" si="5"/>
        <v>149</v>
      </c>
      <c r="F36" s="19">
        <f t="shared" si="5"/>
        <v>149</v>
      </c>
      <c r="G36" s="20"/>
    </row>
    <row r="37" spans="1:7" ht="26.25" customHeight="1">
      <c r="A37" s="17" t="s">
        <v>13</v>
      </c>
      <c r="B37" s="21" t="s">
        <v>14</v>
      </c>
      <c r="C37" s="22">
        <f t="shared" si="5"/>
        <v>16389</v>
      </c>
      <c r="D37" s="23">
        <f>D14</f>
        <v>18613</v>
      </c>
      <c r="E37" s="23">
        <f t="shared" si="5"/>
        <v>20081</v>
      </c>
      <c r="F37" s="23">
        <f t="shared" si="5"/>
        <v>21770</v>
      </c>
      <c r="G37" s="24"/>
    </row>
    <row r="38" spans="1:7" ht="27.75" customHeight="1">
      <c r="A38" s="25" t="s">
        <v>15</v>
      </c>
      <c r="B38" s="21" t="s">
        <v>16</v>
      </c>
      <c r="C38" s="22">
        <f t="shared" si="5"/>
        <v>2061</v>
      </c>
      <c r="D38" s="22">
        <f t="shared" si="5"/>
        <v>2066</v>
      </c>
      <c r="E38" s="22">
        <f t="shared" si="5"/>
        <v>2066</v>
      </c>
      <c r="F38" s="22">
        <f t="shared" si="5"/>
        <v>2066</v>
      </c>
      <c r="G38" s="24"/>
    </row>
    <row r="39" spans="1:7" ht="31.5" customHeight="1">
      <c r="A39" s="25" t="s">
        <v>17</v>
      </c>
      <c r="B39" s="21" t="s">
        <v>18</v>
      </c>
      <c r="C39" s="22">
        <f t="shared" si="5"/>
        <v>536</v>
      </c>
      <c r="D39" s="22">
        <f t="shared" si="5"/>
        <v>556</v>
      </c>
      <c r="E39" s="22">
        <f t="shared" si="5"/>
        <v>581</v>
      </c>
      <c r="F39" s="22">
        <f t="shared" si="5"/>
        <v>606</v>
      </c>
      <c r="G39" s="24"/>
    </row>
    <row r="40" spans="1:7" ht="23.25" customHeight="1">
      <c r="A40" s="17" t="s">
        <v>19</v>
      </c>
      <c r="B40" s="21" t="s">
        <v>20</v>
      </c>
      <c r="C40" s="22">
        <f t="shared" si="5"/>
        <v>117</v>
      </c>
      <c r="D40" s="22">
        <f t="shared" si="5"/>
        <v>117</v>
      </c>
      <c r="E40" s="22">
        <f t="shared" si="5"/>
        <v>117</v>
      </c>
      <c r="F40" s="22">
        <f t="shared" si="5"/>
        <v>117</v>
      </c>
      <c r="G40" s="20"/>
    </row>
    <row r="41" spans="1:7" ht="32.25" customHeight="1">
      <c r="A41" s="27" t="s">
        <v>21</v>
      </c>
      <c r="B41" s="21" t="s">
        <v>22</v>
      </c>
      <c r="C41" s="22">
        <f t="shared" si="5"/>
        <v>200861</v>
      </c>
      <c r="D41" s="22">
        <f t="shared" si="5"/>
        <v>214713</v>
      </c>
      <c r="E41" s="22">
        <f t="shared" si="5"/>
        <v>220847</v>
      </c>
      <c r="F41" s="22">
        <f t="shared" si="5"/>
        <v>227764</v>
      </c>
      <c r="G41" s="20"/>
    </row>
    <row r="42" spans="1:7" ht="36.75" customHeight="1">
      <c r="A42" s="27" t="s">
        <v>23</v>
      </c>
      <c r="B42" s="21" t="s">
        <v>24</v>
      </c>
      <c r="C42" s="22">
        <f t="shared" si="5"/>
        <v>57227</v>
      </c>
      <c r="D42" s="22">
        <f t="shared" si="5"/>
        <v>58416</v>
      </c>
      <c r="E42" s="22">
        <f t="shared" si="5"/>
        <v>60532</v>
      </c>
      <c r="F42" s="22">
        <f t="shared" si="5"/>
        <v>62983</v>
      </c>
      <c r="G42" s="20"/>
    </row>
    <row r="43" spans="1:7" ht="33" customHeight="1">
      <c r="A43" s="27" t="s">
        <v>25</v>
      </c>
      <c r="B43" s="21" t="s">
        <v>26</v>
      </c>
      <c r="C43" s="22">
        <f t="shared" si="5"/>
        <v>6664</v>
      </c>
      <c r="D43" s="22">
        <f t="shared" si="5"/>
        <v>6664</v>
      </c>
      <c r="E43" s="22">
        <f t="shared" si="5"/>
        <v>6664</v>
      </c>
      <c r="F43" s="22">
        <f t="shared" si="5"/>
        <v>6664</v>
      </c>
      <c r="G43" s="20"/>
    </row>
    <row r="44" spans="1:7" ht="24.75" customHeight="1">
      <c r="A44" s="27" t="s">
        <v>27</v>
      </c>
      <c r="B44" s="21" t="s">
        <v>28</v>
      </c>
      <c r="C44" s="22">
        <f t="shared" si="5"/>
        <v>4</v>
      </c>
      <c r="D44" s="22">
        <f t="shared" si="5"/>
        <v>0</v>
      </c>
      <c r="E44" s="22">
        <f t="shared" si="5"/>
        <v>0</v>
      </c>
      <c r="F44" s="22">
        <f t="shared" si="5"/>
        <v>0</v>
      </c>
      <c r="G44" s="20"/>
    </row>
    <row r="45" spans="1:7" ht="36" customHeight="1">
      <c r="A45" s="27" t="s">
        <v>29</v>
      </c>
      <c r="B45" s="21" t="s">
        <v>30</v>
      </c>
      <c r="C45" s="22">
        <f t="shared" si="5"/>
        <v>-235</v>
      </c>
      <c r="D45" s="22">
        <f t="shared" si="5"/>
        <v>-20</v>
      </c>
      <c r="E45" s="22">
        <f t="shared" si="5"/>
        <v>-20</v>
      </c>
      <c r="F45" s="22">
        <f t="shared" si="5"/>
        <v>-20</v>
      </c>
      <c r="G45" s="24"/>
    </row>
    <row r="46" spans="1:7" ht="27" customHeight="1">
      <c r="A46" s="27" t="s">
        <v>36</v>
      </c>
      <c r="B46" s="21" t="s">
        <v>37</v>
      </c>
      <c r="C46" s="22">
        <f>C26</f>
        <v>63900</v>
      </c>
      <c r="D46" s="22">
        <f t="shared" ref="D46:F47" si="6">D26</f>
        <v>63906</v>
      </c>
      <c r="E46" s="22">
        <f t="shared" si="6"/>
        <v>63906</v>
      </c>
      <c r="F46" s="22">
        <f t="shared" si="6"/>
        <v>64006</v>
      </c>
      <c r="G46" s="24"/>
    </row>
    <row r="47" spans="1:7" ht="33.75" customHeight="1">
      <c r="A47" s="27" t="s">
        <v>38</v>
      </c>
      <c r="B47" s="21" t="s">
        <v>39</v>
      </c>
      <c r="C47" s="22">
        <f>C27</f>
        <v>10260</v>
      </c>
      <c r="D47" s="22">
        <f t="shared" si="6"/>
        <v>5000</v>
      </c>
      <c r="E47" s="22">
        <f t="shared" si="6"/>
        <v>5000</v>
      </c>
      <c r="F47" s="22">
        <f t="shared" si="6"/>
        <v>5000</v>
      </c>
      <c r="G47" s="24"/>
    </row>
    <row r="48" spans="1:7" ht="35.25" customHeight="1">
      <c r="A48" s="27" t="s">
        <v>44</v>
      </c>
      <c r="B48" s="21" t="s">
        <v>45</v>
      </c>
      <c r="C48" s="22">
        <f>C30</f>
        <v>158362</v>
      </c>
      <c r="D48" s="22">
        <f t="shared" ref="D48:F48" si="7">D30</f>
        <v>161168</v>
      </c>
      <c r="E48" s="22">
        <f t="shared" si="7"/>
        <v>161706</v>
      </c>
      <c r="F48" s="22">
        <f t="shared" si="7"/>
        <v>162514</v>
      </c>
      <c r="G48" s="24"/>
    </row>
    <row r="49" spans="1:7" ht="26.25" customHeight="1">
      <c r="A49" s="35" t="s">
        <v>55</v>
      </c>
      <c r="B49" s="36"/>
      <c r="C49" s="37">
        <f>C50+C53+C54+C55+C58+C52</f>
        <v>44840.04</v>
      </c>
      <c r="D49" s="37">
        <f t="shared" ref="D49:F49" si="8">D50+D53+D54+D55+D58+D52</f>
        <v>190</v>
      </c>
      <c r="E49" s="37">
        <f t="shared" si="8"/>
        <v>20</v>
      </c>
      <c r="F49" s="37">
        <f t="shared" si="8"/>
        <v>20</v>
      </c>
      <c r="G49" s="34"/>
    </row>
    <row r="50" spans="1:7" ht="30.75" customHeight="1">
      <c r="A50" s="38" t="s">
        <v>31</v>
      </c>
      <c r="B50" s="18" t="s">
        <v>32</v>
      </c>
      <c r="C50" s="19">
        <f>C23</f>
        <v>235</v>
      </c>
      <c r="D50" s="19">
        <f t="shared" ref="D50:F50" si="9">D23</f>
        <v>20</v>
      </c>
      <c r="E50" s="19">
        <f t="shared" si="9"/>
        <v>20</v>
      </c>
      <c r="F50" s="19">
        <f t="shared" si="9"/>
        <v>20</v>
      </c>
      <c r="G50" s="24"/>
    </row>
    <row r="51" spans="1:7" ht="28.5" customHeight="1">
      <c r="A51" s="27" t="s">
        <v>33</v>
      </c>
      <c r="B51" s="29">
        <v>42.1</v>
      </c>
      <c r="C51" s="19">
        <f>C52</f>
        <v>310</v>
      </c>
      <c r="D51" s="19">
        <f t="shared" ref="D51:F51" si="10">D52</f>
        <v>0</v>
      </c>
      <c r="E51" s="19">
        <f t="shared" si="10"/>
        <v>0</v>
      </c>
      <c r="F51" s="19">
        <f t="shared" si="10"/>
        <v>0</v>
      </c>
      <c r="G51" s="24"/>
    </row>
    <row r="52" spans="1:7" ht="69.75" customHeight="1">
      <c r="A52" s="27" t="s">
        <v>34</v>
      </c>
      <c r="B52" s="21" t="s">
        <v>35</v>
      </c>
      <c r="C52" s="19">
        <v>310</v>
      </c>
      <c r="D52" s="19">
        <v>0</v>
      </c>
      <c r="E52" s="19">
        <v>0</v>
      </c>
      <c r="F52" s="19">
        <v>0</v>
      </c>
      <c r="G52" s="24"/>
    </row>
    <row r="53" spans="1:7" ht="38.25" customHeight="1">
      <c r="A53" s="27" t="s">
        <v>40</v>
      </c>
      <c r="B53" s="21" t="s">
        <v>41</v>
      </c>
      <c r="C53" s="22">
        <f>C28</f>
        <v>41439</v>
      </c>
      <c r="D53" s="22">
        <f t="shared" ref="D53:F54" si="11">D28</f>
        <v>0</v>
      </c>
      <c r="E53" s="22">
        <f t="shared" si="11"/>
        <v>0</v>
      </c>
      <c r="F53" s="22">
        <f t="shared" si="11"/>
        <v>0</v>
      </c>
      <c r="G53" s="24"/>
    </row>
    <row r="54" spans="1:7" ht="33" customHeight="1">
      <c r="A54" s="27" t="s">
        <v>42</v>
      </c>
      <c r="B54" s="21" t="s">
        <v>43</v>
      </c>
      <c r="C54" s="22">
        <f>C29</f>
        <v>2262</v>
      </c>
      <c r="D54" s="22">
        <f t="shared" si="11"/>
        <v>85</v>
      </c>
      <c r="E54" s="22">
        <f t="shared" si="11"/>
        <v>0</v>
      </c>
      <c r="F54" s="22">
        <f t="shared" si="11"/>
        <v>0</v>
      </c>
      <c r="G54" s="24"/>
    </row>
    <row r="55" spans="1:7" ht="28.5" customHeight="1">
      <c r="A55" s="27" t="s">
        <v>46</v>
      </c>
      <c r="B55" s="21" t="s">
        <v>47</v>
      </c>
      <c r="C55" s="22">
        <f>C56</f>
        <v>86.04</v>
      </c>
      <c r="D55" s="22">
        <f t="shared" ref="D55:F55" si="12">D56</f>
        <v>85</v>
      </c>
      <c r="E55" s="22">
        <f t="shared" si="12"/>
        <v>0</v>
      </c>
      <c r="F55" s="22">
        <f t="shared" si="12"/>
        <v>0</v>
      </c>
      <c r="G55" s="24"/>
    </row>
    <row r="56" spans="1:7" ht="25.5" customHeight="1">
      <c r="A56" s="27" t="s">
        <v>48</v>
      </c>
      <c r="B56" s="21" t="s">
        <v>49</v>
      </c>
      <c r="C56" s="22">
        <v>86.04</v>
      </c>
      <c r="D56" s="22">
        <v>85</v>
      </c>
      <c r="E56" s="22">
        <v>0</v>
      </c>
      <c r="F56" s="22">
        <v>0</v>
      </c>
      <c r="G56" s="24"/>
    </row>
    <row r="57" spans="1:7" ht="25.5" customHeight="1">
      <c r="A57" s="27" t="s">
        <v>50</v>
      </c>
      <c r="B57" s="21" t="s">
        <v>51</v>
      </c>
      <c r="C57" s="22">
        <f>C58</f>
        <v>508</v>
      </c>
      <c r="D57" s="22">
        <f t="shared" ref="D57:F57" si="13">D58</f>
        <v>0</v>
      </c>
      <c r="E57" s="22">
        <f t="shared" si="13"/>
        <v>0</v>
      </c>
      <c r="F57" s="22">
        <f t="shared" si="13"/>
        <v>0</v>
      </c>
      <c r="G57" s="24"/>
    </row>
    <row r="58" spans="1:7" ht="25.5" customHeight="1">
      <c r="A58" s="27" t="s">
        <v>52</v>
      </c>
      <c r="B58" s="21" t="s">
        <v>53</v>
      </c>
      <c r="C58" s="22">
        <f>C34</f>
        <v>508</v>
      </c>
      <c r="D58" s="22">
        <f t="shared" ref="D58:F58" si="14">D34</f>
        <v>0</v>
      </c>
      <c r="E58" s="22">
        <f t="shared" si="14"/>
        <v>0</v>
      </c>
      <c r="F58" s="22">
        <f t="shared" si="14"/>
        <v>0</v>
      </c>
      <c r="G58" s="24"/>
    </row>
    <row r="59" spans="1:7" ht="28.5" customHeight="1">
      <c r="A59" s="39" t="s">
        <v>56</v>
      </c>
      <c r="B59" s="40">
        <v>50.1</v>
      </c>
      <c r="C59" s="41">
        <f t="shared" ref="C59:F61" si="15">C68+C74+C190+C240+C288</f>
        <v>577610.04</v>
      </c>
      <c r="D59" s="41">
        <f t="shared" si="15"/>
        <v>531538</v>
      </c>
      <c r="E59" s="41">
        <f t="shared" si="15"/>
        <v>541649</v>
      </c>
      <c r="F59" s="41">
        <f t="shared" si="15"/>
        <v>553639</v>
      </c>
      <c r="G59" s="42"/>
    </row>
    <row r="60" spans="1:7" ht="26.25" customHeight="1">
      <c r="A60" s="43" t="s">
        <v>57</v>
      </c>
      <c r="B60" s="44"/>
      <c r="C60" s="45">
        <f t="shared" si="15"/>
        <v>523919</v>
      </c>
      <c r="D60" s="45">
        <f t="shared" si="15"/>
        <v>531348</v>
      </c>
      <c r="E60" s="45">
        <f t="shared" si="15"/>
        <v>541629</v>
      </c>
      <c r="F60" s="45">
        <f t="shared" si="15"/>
        <v>553619</v>
      </c>
      <c r="G60" s="46"/>
    </row>
    <row r="61" spans="1:7" ht="25.5" customHeight="1">
      <c r="A61" s="47" t="s">
        <v>58</v>
      </c>
      <c r="B61" s="44">
        <v>10</v>
      </c>
      <c r="C61" s="45">
        <f t="shared" si="15"/>
        <v>399252</v>
      </c>
      <c r="D61" s="45">
        <f t="shared" si="15"/>
        <v>406444</v>
      </c>
      <c r="E61" s="45">
        <f t="shared" si="15"/>
        <v>408574</v>
      </c>
      <c r="F61" s="45">
        <f t="shared" si="15"/>
        <v>411042</v>
      </c>
      <c r="G61" s="46"/>
    </row>
    <row r="62" spans="1:7" ht="24.75" customHeight="1">
      <c r="A62" s="47" t="s">
        <v>59</v>
      </c>
      <c r="B62" s="44">
        <v>20</v>
      </c>
      <c r="C62" s="45">
        <f>C71+C193+C243+C291+C77</f>
        <v>123079</v>
      </c>
      <c r="D62" s="45">
        <f>D71+D193+D243+D291+D77</f>
        <v>123618</v>
      </c>
      <c r="E62" s="45">
        <f>E71+E193+E243+E291+E77</f>
        <v>131700</v>
      </c>
      <c r="F62" s="45">
        <f>F71+F193+F243+F291+F77</f>
        <v>141143</v>
      </c>
      <c r="G62" s="46"/>
    </row>
    <row r="63" spans="1:7" ht="24.75" customHeight="1">
      <c r="A63" s="47" t="s">
        <v>60</v>
      </c>
      <c r="B63" s="44">
        <v>59</v>
      </c>
      <c r="C63" s="45">
        <f>C78+C244+C292+C194</f>
        <v>1588</v>
      </c>
      <c r="D63" s="45">
        <f>D78+D244+D292+D194</f>
        <v>1286</v>
      </c>
      <c r="E63" s="45">
        <f>E78+E244+E292+E194</f>
        <v>1355</v>
      </c>
      <c r="F63" s="45">
        <f>F78+F244+F292+F194</f>
        <v>1434</v>
      </c>
      <c r="G63" s="46"/>
    </row>
    <row r="64" spans="1:7" ht="21.75" customHeight="1">
      <c r="A64" s="47" t="s">
        <v>61</v>
      </c>
      <c r="B64" s="44"/>
      <c r="C64" s="45">
        <f>C72+C79+C195+C245</f>
        <v>53691.040000000001</v>
      </c>
      <c r="D64" s="45">
        <f>D72+D79+D195+D245</f>
        <v>190</v>
      </c>
      <c r="E64" s="45">
        <f>E72+E79+E195+E245</f>
        <v>20</v>
      </c>
      <c r="F64" s="45">
        <f>F72+F79+F195+F245</f>
        <v>20</v>
      </c>
      <c r="G64" s="46"/>
    </row>
    <row r="65" spans="1:10" ht="21.75" customHeight="1">
      <c r="A65" s="43" t="s">
        <v>62</v>
      </c>
      <c r="B65" s="44" t="s">
        <v>63</v>
      </c>
      <c r="C65" s="45">
        <f>C196</f>
        <v>86.04</v>
      </c>
      <c r="D65" s="45">
        <f t="shared" ref="D65:F66" si="16">D196</f>
        <v>85</v>
      </c>
      <c r="E65" s="45">
        <f t="shared" si="16"/>
        <v>0</v>
      </c>
      <c r="F65" s="45">
        <f t="shared" si="16"/>
        <v>0</v>
      </c>
      <c r="G65" s="46"/>
    </row>
    <row r="66" spans="1:10" ht="22.5" customHeight="1">
      <c r="A66" s="47" t="s">
        <v>64</v>
      </c>
      <c r="B66" s="44" t="s">
        <v>65</v>
      </c>
      <c r="C66" s="45">
        <f>C197</f>
        <v>85</v>
      </c>
      <c r="D66" s="45">
        <f t="shared" si="16"/>
        <v>85</v>
      </c>
      <c r="E66" s="45">
        <f t="shared" si="16"/>
        <v>0</v>
      </c>
      <c r="F66" s="45">
        <f t="shared" si="16"/>
        <v>0</v>
      </c>
      <c r="G66" s="46"/>
    </row>
    <row r="67" spans="1:10" ht="27" customHeight="1">
      <c r="A67" s="47" t="s">
        <v>66</v>
      </c>
      <c r="B67" s="44">
        <v>70</v>
      </c>
      <c r="C67" s="45">
        <f>C73+C198+C246+C83</f>
        <v>52702</v>
      </c>
      <c r="D67" s="45">
        <f>D73+D198+D246+D83</f>
        <v>20</v>
      </c>
      <c r="E67" s="45">
        <f>E73+E198+E246+E83</f>
        <v>20</v>
      </c>
      <c r="F67" s="45">
        <f>F73+F198+F246+F83</f>
        <v>20</v>
      </c>
      <c r="G67" s="46"/>
      <c r="I67"/>
      <c r="J67"/>
    </row>
    <row r="68" spans="1:10" ht="30.75" customHeight="1">
      <c r="A68" s="35" t="s">
        <v>67</v>
      </c>
      <c r="B68" s="36" t="s">
        <v>68</v>
      </c>
      <c r="C68" s="37">
        <f>C69+C72</f>
        <v>3154</v>
      </c>
      <c r="D68" s="37">
        <f t="shared" ref="D68:F68" si="17">D69+D72</f>
        <v>3156</v>
      </c>
      <c r="E68" s="37">
        <f t="shared" si="17"/>
        <v>3156</v>
      </c>
      <c r="F68" s="37">
        <f t="shared" si="17"/>
        <v>3156</v>
      </c>
      <c r="G68" s="34"/>
      <c r="I68"/>
      <c r="J68"/>
    </row>
    <row r="69" spans="1:10" ht="22.5" customHeight="1">
      <c r="A69" s="17" t="s">
        <v>57</v>
      </c>
      <c r="B69" s="49"/>
      <c r="C69" s="50">
        <f>C70+C71</f>
        <v>3154</v>
      </c>
      <c r="D69" s="51">
        <f>D70+D71</f>
        <v>3156</v>
      </c>
      <c r="E69" s="51">
        <f t="shared" ref="E69:F69" si="18">E70+E71</f>
        <v>3156</v>
      </c>
      <c r="F69" s="51">
        <f t="shared" si="18"/>
        <v>3156</v>
      </c>
      <c r="G69" s="16"/>
      <c r="I69"/>
      <c r="J69"/>
    </row>
    <row r="70" spans="1:10" ht="21" customHeight="1">
      <c r="A70" s="52" t="s">
        <v>58</v>
      </c>
      <c r="B70" s="49">
        <v>10</v>
      </c>
      <c r="C70" s="50">
        <v>2800</v>
      </c>
      <c r="D70" s="51">
        <v>2800</v>
      </c>
      <c r="E70" s="51">
        <v>2800</v>
      </c>
      <c r="F70" s="51">
        <v>2800</v>
      </c>
      <c r="G70" s="16"/>
      <c r="I70"/>
      <c r="J70"/>
    </row>
    <row r="71" spans="1:10" ht="22.5" customHeight="1">
      <c r="A71" s="52" t="s">
        <v>59</v>
      </c>
      <c r="B71" s="49">
        <v>20</v>
      </c>
      <c r="C71" s="50">
        <f>4+350</f>
        <v>354</v>
      </c>
      <c r="D71" s="53">
        <f>6+350</f>
        <v>356</v>
      </c>
      <c r="E71" s="53">
        <f>6+350</f>
        <v>356</v>
      </c>
      <c r="F71" s="53">
        <f>6+350</f>
        <v>356</v>
      </c>
      <c r="G71" s="54"/>
      <c r="H71" s="55"/>
      <c r="I71"/>
      <c r="J71"/>
    </row>
    <row r="72" spans="1:10" ht="22.5" customHeight="1">
      <c r="A72" s="52" t="s">
        <v>61</v>
      </c>
      <c r="B72" s="49"/>
      <c r="C72" s="50">
        <f>C73</f>
        <v>0</v>
      </c>
      <c r="D72" s="53">
        <f>D73</f>
        <v>0</v>
      </c>
      <c r="E72" s="53">
        <f t="shared" ref="E72:F72" si="19">E73</f>
        <v>0</v>
      </c>
      <c r="F72" s="53">
        <f t="shared" si="19"/>
        <v>0</v>
      </c>
      <c r="G72" s="54"/>
      <c r="H72" s="55"/>
      <c r="I72"/>
      <c r="J72"/>
    </row>
    <row r="73" spans="1:10" ht="22.5" customHeight="1">
      <c r="A73" s="52" t="s">
        <v>66</v>
      </c>
      <c r="B73" s="49">
        <v>70</v>
      </c>
      <c r="C73" s="50">
        <v>0</v>
      </c>
      <c r="D73" s="53">
        <v>0</v>
      </c>
      <c r="E73" s="53">
        <v>0</v>
      </c>
      <c r="F73" s="53">
        <v>0</v>
      </c>
      <c r="G73" s="54"/>
      <c r="H73" s="55"/>
      <c r="I73"/>
      <c r="J73"/>
    </row>
    <row r="74" spans="1:10" ht="23.25" customHeight="1">
      <c r="A74" s="56" t="s">
        <v>69</v>
      </c>
      <c r="B74" s="57">
        <v>66.099999999999994</v>
      </c>
      <c r="C74" s="58">
        <f t="shared" ref="C74:F77" si="20">C84+C166</f>
        <v>500354</v>
      </c>
      <c r="D74" s="58">
        <f t="shared" si="20"/>
        <v>456761</v>
      </c>
      <c r="E74" s="58">
        <f t="shared" si="20"/>
        <v>465607</v>
      </c>
      <c r="F74" s="58">
        <f t="shared" si="20"/>
        <v>475837</v>
      </c>
      <c r="G74" s="59"/>
      <c r="I74"/>
      <c r="J74"/>
    </row>
    <row r="75" spans="1:10" ht="23.25" customHeight="1">
      <c r="A75" s="60" t="s">
        <v>57</v>
      </c>
      <c r="B75" s="56"/>
      <c r="C75" s="58">
        <f t="shared" si="20"/>
        <v>449231</v>
      </c>
      <c r="D75" s="58">
        <f t="shared" si="20"/>
        <v>456761</v>
      </c>
      <c r="E75" s="58">
        <f t="shared" si="20"/>
        <v>465607</v>
      </c>
      <c r="F75" s="58">
        <f t="shared" si="20"/>
        <v>475837</v>
      </c>
      <c r="G75" s="59"/>
      <c r="I75"/>
      <c r="J75"/>
    </row>
    <row r="76" spans="1:10" ht="23.25" customHeight="1">
      <c r="A76" s="61" t="s">
        <v>58</v>
      </c>
      <c r="B76" s="56">
        <v>10</v>
      </c>
      <c r="C76" s="58">
        <f t="shared" si="20"/>
        <v>356676</v>
      </c>
      <c r="D76" s="58">
        <f t="shared" si="20"/>
        <v>362604</v>
      </c>
      <c r="E76" s="58">
        <f t="shared" si="20"/>
        <v>363434</v>
      </c>
      <c r="F76" s="58">
        <f t="shared" si="20"/>
        <v>364302</v>
      </c>
      <c r="G76" s="59"/>
      <c r="I76"/>
      <c r="J76"/>
    </row>
    <row r="77" spans="1:10" ht="23.25" customHeight="1">
      <c r="A77" s="61" t="s">
        <v>59</v>
      </c>
      <c r="B77" s="56">
        <v>20</v>
      </c>
      <c r="C77" s="58">
        <f t="shared" si="20"/>
        <v>91346</v>
      </c>
      <c r="D77" s="58">
        <f t="shared" si="20"/>
        <v>93101</v>
      </c>
      <c r="E77" s="58">
        <f t="shared" si="20"/>
        <v>101048</v>
      </c>
      <c r="F77" s="58">
        <f t="shared" si="20"/>
        <v>110331</v>
      </c>
      <c r="G77" s="59"/>
      <c r="I77"/>
      <c r="J77"/>
    </row>
    <row r="78" spans="1:10" ht="23.25" customHeight="1">
      <c r="A78" s="62" t="s">
        <v>60</v>
      </c>
      <c r="B78" s="56">
        <v>59</v>
      </c>
      <c r="C78" s="58">
        <f>C88</f>
        <v>1209</v>
      </c>
      <c r="D78" s="58">
        <f>D88</f>
        <v>1056</v>
      </c>
      <c r="E78" s="58">
        <f>E88</f>
        <v>1125</v>
      </c>
      <c r="F78" s="58">
        <f>F88</f>
        <v>1204</v>
      </c>
      <c r="G78" s="59"/>
      <c r="I78"/>
      <c r="J78"/>
    </row>
    <row r="79" spans="1:10" ht="25.5" customHeight="1">
      <c r="A79" s="61" t="s">
        <v>61</v>
      </c>
      <c r="B79" s="56"/>
      <c r="C79" s="58">
        <f>C89</f>
        <v>51123</v>
      </c>
      <c r="D79" s="58">
        <f t="shared" ref="D79:F83" si="21">D89</f>
        <v>0</v>
      </c>
      <c r="E79" s="58">
        <f t="shared" si="21"/>
        <v>0</v>
      </c>
      <c r="F79" s="58">
        <f t="shared" si="21"/>
        <v>0</v>
      </c>
      <c r="G79" s="59"/>
      <c r="I79"/>
      <c r="J79"/>
    </row>
    <row r="80" spans="1:10" ht="33" customHeight="1">
      <c r="A80" s="63" t="s">
        <v>70</v>
      </c>
      <c r="B80" s="64">
        <v>58.01</v>
      </c>
      <c r="C80" s="58">
        <f>C90</f>
        <v>818</v>
      </c>
      <c r="D80" s="58">
        <f t="shared" si="21"/>
        <v>0</v>
      </c>
      <c r="E80" s="58">
        <f t="shared" si="21"/>
        <v>0</v>
      </c>
      <c r="F80" s="58">
        <f t="shared" si="21"/>
        <v>0</v>
      </c>
      <c r="G80" s="59"/>
      <c r="I80"/>
      <c r="J80"/>
    </row>
    <row r="81" spans="1:10" ht="23.25" customHeight="1">
      <c r="A81" s="63" t="s">
        <v>71</v>
      </c>
      <c r="B81" s="64" t="s">
        <v>72</v>
      </c>
      <c r="C81" s="58">
        <f>C91</f>
        <v>310</v>
      </c>
      <c r="D81" s="58">
        <f t="shared" si="21"/>
        <v>0</v>
      </c>
      <c r="E81" s="58">
        <f t="shared" si="21"/>
        <v>0</v>
      </c>
      <c r="F81" s="58">
        <f t="shared" si="21"/>
        <v>0</v>
      </c>
      <c r="G81" s="59"/>
      <c r="I81"/>
      <c r="J81"/>
    </row>
    <row r="82" spans="1:10" ht="23.25" customHeight="1">
      <c r="A82" s="65" t="s">
        <v>62</v>
      </c>
      <c r="B82" s="64" t="s">
        <v>73</v>
      </c>
      <c r="C82" s="58">
        <f>C92</f>
        <v>508</v>
      </c>
      <c r="D82" s="58">
        <f t="shared" si="21"/>
        <v>0</v>
      </c>
      <c r="E82" s="58">
        <f t="shared" si="21"/>
        <v>0</v>
      </c>
      <c r="F82" s="58">
        <f t="shared" si="21"/>
        <v>0</v>
      </c>
      <c r="G82" s="59"/>
      <c r="I82"/>
      <c r="J82"/>
    </row>
    <row r="83" spans="1:10" ht="23.25" customHeight="1">
      <c r="A83" s="61" t="s">
        <v>66</v>
      </c>
      <c r="B83" s="56">
        <v>70</v>
      </c>
      <c r="C83" s="58">
        <f>C93</f>
        <v>50305</v>
      </c>
      <c r="D83" s="58">
        <f t="shared" si="21"/>
        <v>0</v>
      </c>
      <c r="E83" s="58">
        <f t="shared" si="21"/>
        <v>0</v>
      </c>
      <c r="F83" s="58">
        <f t="shared" si="21"/>
        <v>0</v>
      </c>
      <c r="G83" s="59"/>
      <c r="I83"/>
      <c r="J83"/>
    </row>
    <row r="84" spans="1:10" ht="23.25" customHeight="1">
      <c r="A84" s="66" t="s">
        <v>74</v>
      </c>
      <c r="B84" s="67">
        <v>66.099999999999994</v>
      </c>
      <c r="C84" s="68">
        <f>C94+C104+C115+C122+C129+C136+C146+C153+C160</f>
        <v>494309</v>
      </c>
      <c r="D84" s="68">
        <f t="shared" ref="D84:F87" si="22">D94+D104+D115+D122+D129+D136+D146+D153+D160</f>
        <v>450310</v>
      </c>
      <c r="E84" s="68">
        <f t="shared" si="22"/>
        <v>459156</v>
      </c>
      <c r="F84" s="68">
        <f t="shared" si="22"/>
        <v>469386</v>
      </c>
      <c r="G84" s="59"/>
      <c r="I84"/>
      <c r="J84"/>
    </row>
    <row r="85" spans="1:10" ht="25.5" customHeight="1">
      <c r="A85" s="69" t="s">
        <v>57</v>
      </c>
      <c r="B85" s="66"/>
      <c r="C85" s="68">
        <f>C95+C105+C116+C123+C130+C137+C147+C154+C161</f>
        <v>443186</v>
      </c>
      <c r="D85" s="68">
        <f t="shared" si="22"/>
        <v>450310</v>
      </c>
      <c r="E85" s="68">
        <f t="shared" si="22"/>
        <v>459156</v>
      </c>
      <c r="F85" s="68">
        <f t="shared" si="22"/>
        <v>469386</v>
      </c>
      <c r="G85" s="34"/>
      <c r="I85"/>
      <c r="J85"/>
    </row>
    <row r="86" spans="1:10" ht="18.75" customHeight="1">
      <c r="A86" s="70" t="s">
        <v>58</v>
      </c>
      <c r="B86" s="66">
        <v>10</v>
      </c>
      <c r="C86" s="68">
        <f>C96+C106+C117+C124+C131+C138+C148+C155+C162</f>
        <v>350906</v>
      </c>
      <c r="D86" s="68">
        <f t="shared" si="22"/>
        <v>356448</v>
      </c>
      <c r="E86" s="68">
        <f t="shared" si="22"/>
        <v>357278</v>
      </c>
      <c r="F86" s="68">
        <f t="shared" si="22"/>
        <v>358146</v>
      </c>
      <c r="G86" s="34"/>
      <c r="I86"/>
      <c r="J86"/>
    </row>
    <row r="87" spans="1:10" ht="20.25" customHeight="1">
      <c r="A87" s="70" t="s">
        <v>59</v>
      </c>
      <c r="B87" s="66">
        <v>20</v>
      </c>
      <c r="C87" s="68">
        <f>C97+C107+C118+C125+C132+C139+C149+C156+C163</f>
        <v>91071</v>
      </c>
      <c r="D87" s="68">
        <f t="shared" si="22"/>
        <v>92806</v>
      </c>
      <c r="E87" s="68">
        <f t="shared" si="22"/>
        <v>100753</v>
      </c>
      <c r="F87" s="68">
        <f t="shared" si="22"/>
        <v>110036</v>
      </c>
      <c r="G87" s="34"/>
      <c r="I87"/>
      <c r="J87"/>
    </row>
    <row r="88" spans="1:10" ht="18.75" customHeight="1">
      <c r="A88" s="70" t="s">
        <v>60</v>
      </c>
      <c r="B88" s="66">
        <v>59</v>
      </c>
      <c r="C88" s="68">
        <f>C98+C108+C119+C126+C133+C140+C150+C157</f>
        <v>1209</v>
      </c>
      <c r="D88" s="68">
        <f t="shared" ref="D88:F88" si="23">D98+D108+D119+D126+D133+D140+D150+D157</f>
        <v>1056</v>
      </c>
      <c r="E88" s="68">
        <f t="shared" si="23"/>
        <v>1125</v>
      </c>
      <c r="F88" s="68">
        <f t="shared" si="23"/>
        <v>1204</v>
      </c>
      <c r="G88" s="34"/>
      <c r="I88"/>
      <c r="J88"/>
    </row>
    <row r="89" spans="1:10" ht="21" customHeight="1">
      <c r="A89" s="70" t="s">
        <v>61</v>
      </c>
      <c r="B89" s="66"/>
      <c r="C89" s="68">
        <f>C99+C109+C120+C127+C134+C141+C151+C158+C164</f>
        <v>51123</v>
      </c>
      <c r="D89" s="68">
        <f>D99+D109+D120+D127+D134+D141+D151+D158+D164</f>
        <v>0</v>
      </c>
      <c r="E89" s="68">
        <f>E99+E109+E120+E127+E134+E141+E151+E158+E164</f>
        <v>0</v>
      </c>
      <c r="F89" s="68">
        <f>F99+F109+F120+F127+F134+F141+F151+F158+F164</f>
        <v>0</v>
      </c>
      <c r="G89" s="34"/>
      <c r="I89"/>
      <c r="J89"/>
    </row>
    <row r="90" spans="1:10" ht="29.25" customHeight="1">
      <c r="A90" s="71" t="s">
        <v>70</v>
      </c>
      <c r="B90" s="72">
        <v>58.01</v>
      </c>
      <c r="C90" s="68">
        <f>C101+C111+C143</f>
        <v>818</v>
      </c>
      <c r="D90" s="68">
        <f t="shared" ref="D90:F90" si="24">D101+D111+D143</f>
        <v>0</v>
      </c>
      <c r="E90" s="68">
        <f t="shared" si="24"/>
        <v>0</v>
      </c>
      <c r="F90" s="68">
        <f t="shared" si="24"/>
        <v>0</v>
      </c>
      <c r="G90" s="34"/>
      <c r="I90"/>
      <c r="J90"/>
    </row>
    <row r="91" spans="1:10" ht="27" customHeight="1">
      <c r="A91" s="71" t="s">
        <v>71</v>
      </c>
      <c r="B91" s="72" t="s">
        <v>72</v>
      </c>
      <c r="C91" s="68">
        <f>C112</f>
        <v>310</v>
      </c>
      <c r="D91" s="68">
        <f t="shared" ref="D91:F91" si="25">D112</f>
        <v>0</v>
      </c>
      <c r="E91" s="68">
        <f t="shared" si="25"/>
        <v>0</v>
      </c>
      <c r="F91" s="68">
        <f t="shared" si="25"/>
        <v>0</v>
      </c>
      <c r="G91" s="34"/>
      <c r="I91"/>
      <c r="J91"/>
    </row>
    <row r="92" spans="1:10" ht="21" customHeight="1">
      <c r="A92" s="73" t="s">
        <v>62</v>
      </c>
      <c r="B92" s="72" t="s">
        <v>73</v>
      </c>
      <c r="C92" s="68">
        <f>C102+C113+C144</f>
        <v>508</v>
      </c>
      <c r="D92" s="68">
        <f t="shared" ref="D92:F92" si="26">D102+D113+D144</f>
        <v>0</v>
      </c>
      <c r="E92" s="68">
        <f t="shared" si="26"/>
        <v>0</v>
      </c>
      <c r="F92" s="68">
        <f t="shared" si="26"/>
        <v>0</v>
      </c>
      <c r="G92" s="34"/>
      <c r="I92"/>
      <c r="J92"/>
    </row>
    <row r="93" spans="1:10" ht="22.5" customHeight="1">
      <c r="A93" s="70" t="s">
        <v>66</v>
      </c>
      <c r="B93" s="66">
        <v>70</v>
      </c>
      <c r="C93" s="68">
        <f>C103+C114+C121+C128+C135+C145+C152+C159+C165</f>
        <v>50305</v>
      </c>
      <c r="D93" s="68">
        <f>D103+D114+D121+D128+D135+D145+D152+D159+D165</f>
        <v>0</v>
      </c>
      <c r="E93" s="68">
        <f>E103+E114+E121+E128+E135+E145+E152+E159+E165</f>
        <v>0</v>
      </c>
      <c r="F93" s="68">
        <f>F103+F114+F121+F128+F135+F145+F152+F159+F165</f>
        <v>0</v>
      </c>
      <c r="G93" s="34"/>
      <c r="I93"/>
      <c r="J93"/>
    </row>
    <row r="94" spans="1:10" ht="30.75" customHeight="1">
      <c r="A94" s="74" t="s">
        <v>75</v>
      </c>
      <c r="B94" s="75">
        <v>66.099999999999994</v>
      </c>
      <c r="C94" s="76">
        <f>C95+C99</f>
        <v>290722</v>
      </c>
      <c r="D94" s="76">
        <f t="shared" ref="D94:F94" si="27">D95+D99</f>
        <v>257561</v>
      </c>
      <c r="E94" s="76">
        <f t="shared" si="27"/>
        <v>266022</v>
      </c>
      <c r="F94" s="76">
        <f t="shared" si="27"/>
        <v>275359</v>
      </c>
      <c r="G94" s="16"/>
      <c r="I94"/>
      <c r="J94"/>
    </row>
    <row r="95" spans="1:10" ht="21.75" customHeight="1">
      <c r="A95" s="17" t="s">
        <v>57</v>
      </c>
      <c r="B95" s="18"/>
      <c r="C95" s="77">
        <f t="shared" ref="C95:F95" si="28">C96+C97+C98</f>
        <v>252476</v>
      </c>
      <c r="D95" s="77">
        <f t="shared" si="28"/>
        <v>257561</v>
      </c>
      <c r="E95" s="77">
        <f t="shared" si="28"/>
        <v>266022</v>
      </c>
      <c r="F95" s="77">
        <f t="shared" si="28"/>
        <v>275359</v>
      </c>
      <c r="G95" s="16"/>
      <c r="I95"/>
      <c r="J95"/>
    </row>
    <row r="96" spans="1:10" ht="25.5" customHeight="1">
      <c r="A96" s="52" t="s">
        <v>58</v>
      </c>
      <c r="B96" s="49">
        <v>10</v>
      </c>
      <c r="C96" s="19">
        <v>198261</v>
      </c>
      <c r="D96" s="78">
        <v>198261</v>
      </c>
      <c r="E96" s="78">
        <v>198261</v>
      </c>
      <c r="F96" s="78">
        <v>198261</v>
      </c>
      <c r="G96" s="54"/>
      <c r="I96"/>
      <c r="J96"/>
    </row>
    <row r="97" spans="1:10" ht="23.25" customHeight="1">
      <c r="A97" s="52" t="s">
        <v>76</v>
      </c>
      <c r="B97" s="49">
        <v>20</v>
      </c>
      <c r="C97" s="19">
        <v>53808</v>
      </c>
      <c r="D97" s="19">
        <v>58833</v>
      </c>
      <c r="E97" s="19">
        <v>67225</v>
      </c>
      <c r="F97" s="19">
        <v>76483</v>
      </c>
      <c r="G97" s="79"/>
      <c r="H97" s="48"/>
      <c r="I97"/>
    </row>
    <row r="98" spans="1:10" ht="21" customHeight="1">
      <c r="A98" s="52" t="s">
        <v>60</v>
      </c>
      <c r="B98" s="49">
        <v>59</v>
      </c>
      <c r="C98" s="19">
        <v>407</v>
      </c>
      <c r="D98" s="19">
        <v>467</v>
      </c>
      <c r="E98" s="19">
        <v>536</v>
      </c>
      <c r="F98" s="19">
        <v>615</v>
      </c>
      <c r="G98" s="79"/>
      <c r="I98"/>
      <c r="J98"/>
    </row>
    <row r="99" spans="1:10" ht="21.75" customHeight="1">
      <c r="A99" s="52" t="s">
        <v>61</v>
      </c>
      <c r="B99" s="49"/>
      <c r="C99" s="80">
        <f>C103+C102</f>
        <v>38246</v>
      </c>
      <c r="D99" s="80">
        <f t="shared" ref="D99:F99" si="29">D103+D102</f>
        <v>0</v>
      </c>
      <c r="E99" s="80">
        <f t="shared" si="29"/>
        <v>0</v>
      </c>
      <c r="F99" s="80">
        <f t="shared" si="29"/>
        <v>0</v>
      </c>
      <c r="G99" s="16"/>
    </row>
    <row r="100" spans="1:10" ht="30" customHeight="1">
      <c r="A100" s="25" t="s">
        <v>77</v>
      </c>
      <c r="B100" s="49"/>
      <c r="C100" s="80">
        <f>C102</f>
        <v>369</v>
      </c>
      <c r="D100" s="80">
        <f t="shared" ref="D100:F100" si="30">D102</f>
        <v>0</v>
      </c>
      <c r="E100" s="80">
        <f t="shared" si="30"/>
        <v>0</v>
      </c>
      <c r="F100" s="80">
        <f t="shared" si="30"/>
        <v>0</v>
      </c>
      <c r="G100" s="16"/>
    </row>
    <row r="101" spans="1:10" ht="24" customHeight="1">
      <c r="A101" s="25" t="s">
        <v>70</v>
      </c>
      <c r="B101" s="49">
        <v>58.01</v>
      </c>
      <c r="C101" s="80">
        <f>C102</f>
        <v>369</v>
      </c>
      <c r="D101" s="80">
        <f t="shared" ref="D101:F101" si="31">D102</f>
        <v>0</v>
      </c>
      <c r="E101" s="80">
        <f t="shared" si="31"/>
        <v>0</v>
      </c>
      <c r="F101" s="80">
        <f t="shared" si="31"/>
        <v>0</v>
      </c>
      <c r="G101" s="16"/>
    </row>
    <row r="102" spans="1:10" ht="21.75" customHeight="1">
      <c r="A102" s="52" t="s">
        <v>62</v>
      </c>
      <c r="B102" s="49" t="s">
        <v>78</v>
      </c>
      <c r="C102" s="19">
        <f>344+25</f>
        <v>369</v>
      </c>
      <c r="D102" s="19">
        <v>0</v>
      </c>
      <c r="E102" s="19">
        <v>0</v>
      </c>
      <c r="F102" s="19">
        <v>0</v>
      </c>
      <c r="G102" s="16"/>
    </row>
    <row r="103" spans="1:10" ht="21.75" customHeight="1">
      <c r="A103" s="52" t="s">
        <v>66</v>
      </c>
      <c r="B103" s="49">
        <v>70</v>
      </c>
      <c r="C103" s="19">
        <v>37877</v>
      </c>
      <c r="D103" s="19">
        <v>0</v>
      </c>
      <c r="E103" s="19">
        <v>0</v>
      </c>
      <c r="F103" s="19">
        <v>0</v>
      </c>
      <c r="G103" s="79"/>
    </row>
    <row r="104" spans="1:10" ht="32.25" customHeight="1">
      <c r="A104" s="81" t="s">
        <v>79</v>
      </c>
      <c r="B104" s="75">
        <v>66.099999999999994</v>
      </c>
      <c r="C104" s="82">
        <f>C105+C109</f>
        <v>80784</v>
      </c>
      <c r="D104" s="82">
        <f t="shared" ref="D104:F104" si="32">D105+D109</f>
        <v>75102</v>
      </c>
      <c r="E104" s="82">
        <f t="shared" si="32"/>
        <v>75102</v>
      </c>
      <c r="F104" s="82">
        <f t="shared" si="32"/>
        <v>75102</v>
      </c>
      <c r="G104" s="83"/>
    </row>
    <row r="105" spans="1:10" ht="22.5" customHeight="1">
      <c r="A105" s="17" t="s">
        <v>57</v>
      </c>
      <c r="B105" s="18"/>
      <c r="C105" s="84">
        <f t="shared" ref="C105:F105" si="33">C106+C107+C108</f>
        <v>73607</v>
      </c>
      <c r="D105" s="84">
        <f t="shared" si="33"/>
        <v>75102</v>
      </c>
      <c r="E105" s="84">
        <f t="shared" si="33"/>
        <v>75102</v>
      </c>
      <c r="F105" s="84">
        <f t="shared" si="33"/>
        <v>75102</v>
      </c>
      <c r="G105" s="83"/>
    </row>
    <row r="106" spans="1:10" ht="21" customHeight="1">
      <c r="A106" s="52" t="s">
        <v>58</v>
      </c>
      <c r="B106" s="49">
        <v>10</v>
      </c>
      <c r="C106" s="19">
        <v>57700</v>
      </c>
      <c r="D106" s="78">
        <v>60015</v>
      </c>
      <c r="E106" s="78">
        <v>60015</v>
      </c>
      <c r="F106" s="78">
        <v>60015</v>
      </c>
      <c r="G106" s="54"/>
    </row>
    <row r="107" spans="1:10" ht="18.75" customHeight="1">
      <c r="A107" s="52" t="s">
        <v>59</v>
      </c>
      <c r="B107" s="49">
        <v>20</v>
      </c>
      <c r="C107" s="19">
        <v>15610</v>
      </c>
      <c r="D107" s="19">
        <v>14790</v>
      </c>
      <c r="E107" s="19">
        <v>14790</v>
      </c>
      <c r="F107" s="19">
        <v>14790</v>
      </c>
      <c r="G107" s="79"/>
      <c r="H107" s="48"/>
    </row>
    <row r="108" spans="1:10" ht="18" customHeight="1">
      <c r="A108" s="52" t="s">
        <v>60</v>
      </c>
      <c r="B108" s="49">
        <v>59</v>
      </c>
      <c r="C108" s="19">
        <v>297</v>
      </c>
      <c r="D108" s="19">
        <v>297</v>
      </c>
      <c r="E108" s="19">
        <v>297</v>
      </c>
      <c r="F108" s="19">
        <v>297</v>
      </c>
      <c r="G108" s="79"/>
    </row>
    <row r="109" spans="1:10" ht="19.5" customHeight="1">
      <c r="A109" s="52" t="s">
        <v>61</v>
      </c>
      <c r="B109" s="49"/>
      <c r="C109" s="80">
        <f>C110+C114</f>
        <v>7177</v>
      </c>
      <c r="D109" s="80">
        <f t="shared" ref="D109:F109" si="34">D110+D114</f>
        <v>0</v>
      </c>
      <c r="E109" s="80">
        <f t="shared" si="34"/>
        <v>0</v>
      </c>
      <c r="F109" s="80">
        <f t="shared" si="34"/>
        <v>0</v>
      </c>
      <c r="G109" s="16"/>
    </row>
    <row r="110" spans="1:10" ht="41.25" customHeight="1">
      <c r="A110" s="25" t="s">
        <v>80</v>
      </c>
      <c r="B110" s="49"/>
      <c r="C110" s="80">
        <f>C111</f>
        <v>396</v>
      </c>
      <c r="D110" s="80">
        <f t="shared" ref="D110:F110" si="35">D111</f>
        <v>0</v>
      </c>
      <c r="E110" s="80">
        <f t="shared" si="35"/>
        <v>0</v>
      </c>
      <c r="F110" s="80">
        <f t="shared" si="35"/>
        <v>0</v>
      </c>
      <c r="G110" s="16"/>
    </row>
    <row r="111" spans="1:10" ht="22.5" customHeight="1">
      <c r="A111" s="25" t="s">
        <v>70</v>
      </c>
      <c r="B111" s="49">
        <v>58.01</v>
      </c>
      <c r="C111" s="80">
        <f>C113+C112</f>
        <v>396</v>
      </c>
      <c r="D111" s="80">
        <f t="shared" ref="D111:F111" si="36">D113</f>
        <v>0</v>
      </c>
      <c r="E111" s="80">
        <f t="shared" si="36"/>
        <v>0</v>
      </c>
      <c r="F111" s="80">
        <f t="shared" si="36"/>
        <v>0</v>
      </c>
      <c r="G111" s="16"/>
    </row>
    <row r="112" spans="1:10" ht="22.5" customHeight="1">
      <c r="A112" s="25" t="s">
        <v>71</v>
      </c>
      <c r="B112" s="49" t="s">
        <v>72</v>
      </c>
      <c r="C112" s="19">
        <v>310</v>
      </c>
      <c r="D112" s="80">
        <v>0</v>
      </c>
      <c r="E112" s="80">
        <v>0</v>
      </c>
      <c r="F112" s="80">
        <v>0</v>
      </c>
      <c r="G112" s="16"/>
    </row>
    <row r="113" spans="1:10" ht="19.5" customHeight="1">
      <c r="A113" s="52" t="s">
        <v>62</v>
      </c>
      <c r="B113" s="49" t="s">
        <v>78</v>
      </c>
      <c r="C113" s="19">
        <v>86</v>
      </c>
      <c r="D113" s="19">
        <v>0</v>
      </c>
      <c r="E113" s="19">
        <v>0</v>
      </c>
      <c r="F113" s="19">
        <v>0</v>
      </c>
      <c r="G113" s="16"/>
    </row>
    <row r="114" spans="1:10" ht="20.25" customHeight="1">
      <c r="A114" s="52" t="s">
        <v>66</v>
      </c>
      <c r="B114" s="49">
        <v>70</v>
      </c>
      <c r="C114" s="19">
        <v>6781</v>
      </c>
      <c r="D114" s="19">
        <v>0</v>
      </c>
      <c r="E114" s="19">
        <v>0</v>
      </c>
      <c r="F114" s="19">
        <v>0</v>
      </c>
      <c r="G114" s="79"/>
    </row>
    <row r="115" spans="1:10" ht="29.25" customHeight="1">
      <c r="A115" s="74" t="s">
        <v>81</v>
      </c>
      <c r="B115" s="75">
        <v>66.099999999999994</v>
      </c>
      <c r="C115" s="82">
        <f>C116+C120</f>
        <v>25048</v>
      </c>
      <c r="D115" s="82">
        <f t="shared" ref="D115:F115" si="37">D116+D120</f>
        <v>21114</v>
      </c>
      <c r="E115" s="82">
        <f t="shared" si="37"/>
        <v>21114</v>
      </c>
      <c r="F115" s="82">
        <f t="shared" si="37"/>
        <v>21114</v>
      </c>
      <c r="G115" s="83"/>
      <c r="J115" s="85"/>
    </row>
    <row r="116" spans="1:10" ht="18.75" customHeight="1">
      <c r="A116" s="17" t="s">
        <v>57</v>
      </c>
      <c r="B116" s="18"/>
      <c r="C116" s="84">
        <f>C117+C118+C119</f>
        <v>24295</v>
      </c>
      <c r="D116" s="84">
        <f t="shared" ref="D116:F116" si="38">D117+D118+D119</f>
        <v>21114</v>
      </c>
      <c r="E116" s="84">
        <f t="shared" si="38"/>
        <v>21114</v>
      </c>
      <c r="F116" s="84">
        <f t="shared" si="38"/>
        <v>21114</v>
      </c>
      <c r="G116" s="83"/>
    </row>
    <row r="117" spans="1:10" ht="18.75" customHeight="1">
      <c r="A117" s="52" t="s">
        <v>58</v>
      </c>
      <c r="B117" s="49">
        <v>10</v>
      </c>
      <c r="C117" s="19">
        <v>20404</v>
      </c>
      <c r="D117" s="19">
        <v>18298</v>
      </c>
      <c r="E117" s="19">
        <v>18298</v>
      </c>
      <c r="F117" s="19">
        <v>18298</v>
      </c>
      <c r="G117" s="79"/>
    </row>
    <row r="118" spans="1:10" ht="18" customHeight="1">
      <c r="A118" s="52" t="s">
        <v>59</v>
      </c>
      <c r="B118" s="49">
        <v>20</v>
      </c>
      <c r="C118" s="19">
        <v>3731</v>
      </c>
      <c r="D118" s="19">
        <v>2666</v>
      </c>
      <c r="E118" s="19">
        <v>2666</v>
      </c>
      <c r="F118" s="19">
        <v>2666</v>
      </c>
      <c r="G118" s="79"/>
      <c r="H118" s="48"/>
    </row>
    <row r="119" spans="1:10" ht="18" customHeight="1">
      <c r="A119" s="52" t="s">
        <v>60</v>
      </c>
      <c r="B119" s="49">
        <v>59</v>
      </c>
      <c r="C119" s="19">
        <v>160</v>
      </c>
      <c r="D119" s="19">
        <v>150</v>
      </c>
      <c r="E119" s="19">
        <v>150</v>
      </c>
      <c r="F119" s="19">
        <v>150</v>
      </c>
      <c r="G119" s="79"/>
      <c r="H119" s="48"/>
    </row>
    <row r="120" spans="1:10" ht="18.75" customHeight="1">
      <c r="A120" s="52" t="s">
        <v>61</v>
      </c>
      <c r="B120" s="49"/>
      <c r="C120" s="80">
        <f t="shared" ref="C120:F120" si="39">C121</f>
        <v>753</v>
      </c>
      <c r="D120" s="19">
        <f t="shared" si="39"/>
        <v>0</v>
      </c>
      <c r="E120" s="19">
        <f t="shared" si="39"/>
        <v>0</v>
      </c>
      <c r="F120" s="19">
        <f t="shared" si="39"/>
        <v>0</v>
      </c>
      <c r="G120" s="20"/>
    </row>
    <row r="121" spans="1:10" ht="20.25" customHeight="1">
      <c r="A121" s="52" t="s">
        <v>66</v>
      </c>
      <c r="B121" s="49">
        <v>70</v>
      </c>
      <c r="C121" s="19">
        <v>753</v>
      </c>
      <c r="D121" s="19">
        <v>0</v>
      </c>
      <c r="E121" s="19">
        <v>0</v>
      </c>
      <c r="F121" s="19">
        <v>0</v>
      </c>
      <c r="G121" s="79"/>
    </row>
    <row r="122" spans="1:10" ht="29.25" customHeight="1">
      <c r="A122" s="74" t="s">
        <v>82</v>
      </c>
      <c r="B122" s="75">
        <v>66.099999999999994</v>
      </c>
      <c r="C122" s="82">
        <f>C123+C127</f>
        <v>14373</v>
      </c>
      <c r="D122" s="82">
        <f t="shared" ref="D122:F122" si="40">D123+D127</f>
        <v>16014</v>
      </c>
      <c r="E122" s="82">
        <f t="shared" si="40"/>
        <v>16384</v>
      </c>
      <c r="F122" s="82">
        <f t="shared" si="40"/>
        <v>16867</v>
      </c>
      <c r="G122" s="83"/>
      <c r="I122"/>
      <c r="J122"/>
    </row>
    <row r="123" spans="1:10" ht="21.75" customHeight="1">
      <c r="A123" s="17" t="s">
        <v>57</v>
      </c>
      <c r="B123" s="18"/>
      <c r="C123" s="84">
        <f>C124+C125+C126</f>
        <v>14178</v>
      </c>
      <c r="D123" s="84">
        <f t="shared" ref="D123:F123" si="41">D124+D125+D126</f>
        <v>16014</v>
      </c>
      <c r="E123" s="84">
        <f t="shared" si="41"/>
        <v>16384</v>
      </c>
      <c r="F123" s="84">
        <f t="shared" si="41"/>
        <v>16867</v>
      </c>
      <c r="G123" s="83"/>
      <c r="I123"/>
      <c r="J123"/>
    </row>
    <row r="124" spans="1:10" ht="17.25" customHeight="1">
      <c r="A124" s="52" t="s">
        <v>58</v>
      </c>
      <c r="B124" s="49">
        <v>10</v>
      </c>
      <c r="C124" s="19">
        <v>12102</v>
      </c>
      <c r="D124" s="19">
        <v>14259</v>
      </c>
      <c r="E124" s="19">
        <v>14729</v>
      </c>
      <c r="F124" s="19">
        <v>15197</v>
      </c>
      <c r="G124" s="79"/>
      <c r="I124"/>
      <c r="J124"/>
    </row>
    <row r="125" spans="1:10" ht="16.5" customHeight="1">
      <c r="A125" s="52" t="s">
        <v>76</v>
      </c>
      <c r="B125" s="49">
        <v>20</v>
      </c>
      <c r="C125" s="19">
        <v>2066</v>
      </c>
      <c r="D125" s="19">
        <v>1745</v>
      </c>
      <c r="E125" s="19">
        <v>1645</v>
      </c>
      <c r="F125" s="19">
        <v>1660</v>
      </c>
      <c r="G125" s="79"/>
      <c r="I125"/>
      <c r="J125"/>
    </row>
    <row r="126" spans="1:10" ht="17.25" customHeight="1">
      <c r="A126" s="52" t="s">
        <v>60</v>
      </c>
      <c r="B126" s="49">
        <v>59</v>
      </c>
      <c r="C126" s="19">
        <v>10</v>
      </c>
      <c r="D126" s="19">
        <v>10</v>
      </c>
      <c r="E126" s="19">
        <v>10</v>
      </c>
      <c r="F126" s="19">
        <v>10</v>
      </c>
      <c r="G126" s="79"/>
      <c r="I126"/>
      <c r="J126"/>
    </row>
    <row r="127" spans="1:10" ht="17.25" customHeight="1">
      <c r="A127" s="52" t="s">
        <v>61</v>
      </c>
      <c r="B127" s="49"/>
      <c r="C127" s="80">
        <f t="shared" ref="C127:F127" si="42">C128</f>
        <v>195</v>
      </c>
      <c r="D127" s="19">
        <f t="shared" si="42"/>
        <v>0</v>
      </c>
      <c r="E127" s="19">
        <f t="shared" si="42"/>
        <v>0</v>
      </c>
      <c r="F127" s="19">
        <f t="shared" si="42"/>
        <v>0</v>
      </c>
      <c r="G127" s="20"/>
      <c r="I127"/>
      <c r="J127"/>
    </row>
    <row r="128" spans="1:10" ht="17.25" customHeight="1">
      <c r="A128" s="52" t="s">
        <v>66</v>
      </c>
      <c r="B128" s="49">
        <v>70</v>
      </c>
      <c r="C128" s="19">
        <v>195</v>
      </c>
      <c r="D128" s="19">
        <v>0</v>
      </c>
      <c r="E128" s="19">
        <v>0</v>
      </c>
      <c r="F128" s="19">
        <v>0</v>
      </c>
      <c r="G128" s="79"/>
      <c r="I128"/>
      <c r="J128"/>
    </row>
    <row r="129" spans="1:10" ht="36.75" customHeight="1">
      <c r="A129" s="74" t="s">
        <v>83</v>
      </c>
      <c r="B129" s="75">
        <v>66.099999999999994</v>
      </c>
      <c r="C129" s="82">
        <f>C130+C134</f>
        <v>14428</v>
      </c>
      <c r="D129" s="82">
        <f t="shared" ref="D129:F129" si="43">D130+D134</f>
        <v>14794</v>
      </c>
      <c r="E129" s="82">
        <f t="shared" si="43"/>
        <v>14782</v>
      </c>
      <c r="F129" s="82">
        <f t="shared" si="43"/>
        <v>14782</v>
      </c>
      <c r="G129" s="83"/>
      <c r="I129"/>
      <c r="J129"/>
    </row>
    <row r="130" spans="1:10" ht="21" customHeight="1">
      <c r="A130" s="17" t="s">
        <v>57</v>
      </c>
      <c r="B130" s="18"/>
      <c r="C130" s="84">
        <f t="shared" ref="C130:F130" si="44">C131+C132+C133</f>
        <v>13742</v>
      </c>
      <c r="D130" s="84">
        <f t="shared" si="44"/>
        <v>14794</v>
      </c>
      <c r="E130" s="84">
        <f t="shared" si="44"/>
        <v>14782</v>
      </c>
      <c r="F130" s="84">
        <f t="shared" si="44"/>
        <v>14782</v>
      </c>
      <c r="G130" s="83"/>
      <c r="I130"/>
      <c r="J130"/>
    </row>
    <row r="131" spans="1:10" ht="18.75" customHeight="1">
      <c r="A131" s="52" t="s">
        <v>58</v>
      </c>
      <c r="B131" s="49">
        <v>10</v>
      </c>
      <c r="C131" s="19">
        <v>11460</v>
      </c>
      <c r="D131" s="19">
        <v>12540</v>
      </c>
      <c r="E131" s="19">
        <v>12540</v>
      </c>
      <c r="F131" s="19">
        <v>12540</v>
      </c>
      <c r="G131" s="79"/>
      <c r="I131"/>
      <c r="J131"/>
    </row>
    <row r="132" spans="1:10" ht="18" customHeight="1">
      <c r="A132" s="52" t="s">
        <v>59</v>
      </c>
      <c r="B132" s="49">
        <v>20</v>
      </c>
      <c r="C132" s="19">
        <v>2224</v>
      </c>
      <c r="D132" s="19">
        <v>2219</v>
      </c>
      <c r="E132" s="19">
        <v>2207</v>
      </c>
      <c r="F132" s="19">
        <v>2207</v>
      </c>
      <c r="G132" s="79"/>
      <c r="I132"/>
    </row>
    <row r="133" spans="1:10" ht="18.75" customHeight="1">
      <c r="A133" s="52" t="s">
        <v>60</v>
      </c>
      <c r="B133" s="49">
        <v>59</v>
      </c>
      <c r="C133" s="19">
        <v>58</v>
      </c>
      <c r="D133" s="19">
        <v>35</v>
      </c>
      <c r="E133" s="19">
        <v>35</v>
      </c>
      <c r="F133" s="19">
        <v>35</v>
      </c>
      <c r="G133" s="79"/>
      <c r="H133" s="48"/>
      <c r="I133"/>
    </row>
    <row r="134" spans="1:10" ht="18.75" customHeight="1">
      <c r="A134" s="52" t="s">
        <v>61</v>
      </c>
      <c r="B134" s="49"/>
      <c r="C134" s="80">
        <f t="shared" ref="C134:F134" si="45">C135</f>
        <v>686</v>
      </c>
      <c r="D134" s="80">
        <f t="shared" si="45"/>
        <v>0</v>
      </c>
      <c r="E134" s="80">
        <f t="shared" si="45"/>
        <v>0</v>
      </c>
      <c r="F134" s="80">
        <f t="shared" si="45"/>
        <v>0</v>
      </c>
      <c r="G134" s="16"/>
      <c r="I134"/>
      <c r="J134"/>
    </row>
    <row r="135" spans="1:10" ht="22.5" customHeight="1">
      <c r="A135" s="52" t="s">
        <v>66</v>
      </c>
      <c r="B135" s="49">
        <v>70</v>
      </c>
      <c r="C135" s="19">
        <v>686</v>
      </c>
      <c r="D135" s="19">
        <v>0</v>
      </c>
      <c r="E135" s="19">
        <v>0</v>
      </c>
      <c r="F135" s="19">
        <v>0</v>
      </c>
      <c r="G135" s="79"/>
      <c r="I135"/>
      <c r="J135"/>
    </row>
    <row r="136" spans="1:10" ht="33" customHeight="1">
      <c r="A136" s="74" t="s">
        <v>84</v>
      </c>
      <c r="B136" s="75">
        <v>66.099999999999994</v>
      </c>
      <c r="C136" s="82">
        <f>C137+C141</f>
        <v>23637</v>
      </c>
      <c r="D136" s="82">
        <f t="shared" ref="D136:F136" si="46">D137+D141</f>
        <v>22833</v>
      </c>
      <c r="E136" s="82">
        <f t="shared" si="46"/>
        <v>22490</v>
      </c>
      <c r="F136" s="82">
        <f t="shared" si="46"/>
        <v>22490</v>
      </c>
      <c r="G136" s="83"/>
      <c r="I136"/>
      <c r="J136"/>
    </row>
    <row r="137" spans="1:10" ht="18.75" customHeight="1">
      <c r="A137" s="17" t="s">
        <v>57</v>
      </c>
      <c r="B137" s="18"/>
      <c r="C137" s="84">
        <f>C138+C139+C140</f>
        <v>22427</v>
      </c>
      <c r="D137" s="84">
        <f t="shared" ref="D137:F137" si="47">D138+D139+D140</f>
        <v>22833</v>
      </c>
      <c r="E137" s="84">
        <f t="shared" si="47"/>
        <v>22490</v>
      </c>
      <c r="F137" s="84">
        <f t="shared" si="47"/>
        <v>22490</v>
      </c>
      <c r="G137" s="83"/>
    </row>
    <row r="138" spans="1:10" ht="21.75" customHeight="1">
      <c r="A138" s="52" t="s">
        <v>58</v>
      </c>
      <c r="B138" s="49">
        <v>10</v>
      </c>
      <c r="C138" s="19">
        <v>17639</v>
      </c>
      <c r="D138" s="19">
        <v>17904</v>
      </c>
      <c r="E138" s="19">
        <v>17904</v>
      </c>
      <c r="F138" s="19">
        <v>17904</v>
      </c>
      <c r="G138" s="79"/>
    </row>
    <row r="139" spans="1:10" ht="17.25" customHeight="1">
      <c r="A139" s="52" t="s">
        <v>59</v>
      </c>
      <c r="B139" s="49">
        <v>20</v>
      </c>
      <c r="C139" s="19">
        <v>4716</v>
      </c>
      <c r="D139" s="19">
        <v>4857</v>
      </c>
      <c r="E139" s="19">
        <v>4514</v>
      </c>
      <c r="F139" s="19">
        <v>4514</v>
      </c>
      <c r="G139" s="79"/>
    </row>
    <row r="140" spans="1:10" ht="17.25" customHeight="1">
      <c r="A140" s="52" t="s">
        <v>60</v>
      </c>
      <c r="B140" s="49">
        <v>59</v>
      </c>
      <c r="C140" s="19">
        <v>72</v>
      </c>
      <c r="D140" s="19">
        <v>72</v>
      </c>
      <c r="E140" s="19">
        <v>72</v>
      </c>
      <c r="F140" s="19">
        <v>72</v>
      </c>
      <c r="G140" s="79"/>
      <c r="H140" s="48"/>
    </row>
    <row r="141" spans="1:10" ht="17.25" customHeight="1">
      <c r="A141" s="52" t="s">
        <v>61</v>
      </c>
      <c r="B141" s="49"/>
      <c r="C141" s="80">
        <f>C145+C144</f>
        <v>1210</v>
      </c>
      <c r="D141" s="80">
        <f t="shared" ref="D141:F141" si="48">D145</f>
        <v>0</v>
      </c>
      <c r="E141" s="80">
        <f t="shared" si="48"/>
        <v>0</v>
      </c>
      <c r="F141" s="80">
        <f t="shared" si="48"/>
        <v>0</v>
      </c>
      <c r="G141" s="16"/>
    </row>
    <row r="142" spans="1:10" ht="29.25" customHeight="1">
      <c r="A142" s="25" t="s">
        <v>77</v>
      </c>
      <c r="B142" s="49"/>
      <c r="C142" s="80">
        <f>C144</f>
        <v>53</v>
      </c>
      <c r="D142" s="80">
        <f t="shared" ref="D142:F142" si="49">D144</f>
        <v>0</v>
      </c>
      <c r="E142" s="80">
        <f t="shared" si="49"/>
        <v>0</v>
      </c>
      <c r="F142" s="80">
        <f t="shared" si="49"/>
        <v>0</v>
      </c>
      <c r="G142" s="16"/>
    </row>
    <row r="143" spans="1:10" ht="22.5" customHeight="1">
      <c r="A143" s="25" t="s">
        <v>70</v>
      </c>
      <c r="B143" s="49">
        <v>58.01</v>
      </c>
      <c r="C143" s="80">
        <f>C144</f>
        <v>53</v>
      </c>
      <c r="D143" s="80">
        <f t="shared" ref="D143:F143" si="50">D144</f>
        <v>0</v>
      </c>
      <c r="E143" s="80">
        <f t="shared" si="50"/>
        <v>0</v>
      </c>
      <c r="F143" s="80">
        <f t="shared" si="50"/>
        <v>0</v>
      </c>
      <c r="G143" s="16"/>
    </row>
    <row r="144" spans="1:10" ht="24" customHeight="1">
      <c r="A144" s="52" t="s">
        <v>62</v>
      </c>
      <c r="B144" s="49" t="s">
        <v>78</v>
      </c>
      <c r="C144" s="19">
        <v>53</v>
      </c>
      <c r="D144" s="19">
        <v>0</v>
      </c>
      <c r="E144" s="19">
        <v>0</v>
      </c>
      <c r="F144" s="19">
        <v>0</v>
      </c>
      <c r="G144" s="16"/>
    </row>
    <row r="145" spans="1:10" ht="21.75" customHeight="1">
      <c r="A145" s="52" t="s">
        <v>66</v>
      </c>
      <c r="B145" s="49">
        <v>70</v>
      </c>
      <c r="C145" s="19">
        <v>1157</v>
      </c>
      <c r="D145" s="19">
        <v>0</v>
      </c>
      <c r="E145" s="19">
        <v>0</v>
      </c>
      <c r="F145" s="19">
        <v>0</v>
      </c>
      <c r="G145" s="79"/>
    </row>
    <row r="146" spans="1:10" ht="31.5" customHeight="1">
      <c r="A146" s="74" t="s">
        <v>85</v>
      </c>
      <c r="B146" s="75">
        <v>66.099999999999994</v>
      </c>
      <c r="C146" s="82">
        <f>C147+C151</f>
        <v>15034</v>
      </c>
      <c r="D146" s="82">
        <f t="shared" ref="D146:F146" si="51">D147+D151</f>
        <v>13505</v>
      </c>
      <c r="E146" s="82">
        <f t="shared" si="51"/>
        <v>13875</v>
      </c>
      <c r="F146" s="82">
        <f t="shared" si="51"/>
        <v>14285</v>
      </c>
      <c r="G146" s="83"/>
      <c r="J146" s="85"/>
    </row>
    <row r="147" spans="1:10" ht="21" customHeight="1">
      <c r="A147" s="17" t="s">
        <v>57</v>
      </c>
      <c r="B147" s="18"/>
      <c r="C147" s="84">
        <f>C148+C149+C150</f>
        <v>12919</v>
      </c>
      <c r="D147" s="84">
        <f t="shared" ref="D147:F147" si="52">D148+D149+D150</f>
        <v>13505</v>
      </c>
      <c r="E147" s="84">
        <f t="shared" si="52"/>
        <v>13875</v>
      </c>
      <c r="F147" s="84">
        <f t="shared" si="52"/>
        <v>14285</v>
      </c>
      <c r="G147" s="83"/>
    </row>
    <row r="148" spans="1:10" ht="23.25" customHeight="1">
      <c r="A148" s="52" t="s">
        <v>58</v>
      </c>
      <c r="B148" s="49">
        <v>10</v>
      </c>
      <c r="C148" s="19">
        <v>10000</v>
      </c>
      <c r="D148" s="19">
        <v>10345</v>
      </c>
      <c r="E148" s="19">
        <v>10705</v>
      </c>
      <c r="F148" s="19">
        <v>11105</v>
      </c>
      <c r="G148" s="79"/>
    </row>
    <row r="149" spans="1:10" ht="20.25" customHeight="1">
      <c r="A149" s="52" t="s">
        <v>59</v>
      </c>
      <c r="B149" s="49">
        <v>20</v>
      </c>
      <c r="C149" s="19">
        <v>2894</v>
      </c>
      <c r="D149" s="19">
        <v>3135</v>
      </c>
      <c r="E149" s="19">
        <v>3145</v>
      </c>
      <c r="F149" s="19">
        <v>3155</v>
      </c>
      <c r="G149" s="79"/>
    </row>
    <row r="150" spans="1:10" ht="21" customHeight="1">
      <c r="A150" s="52" t="s">
        <v>86</v>
      </c>
      <c r="B150" s="49">
        <v>59</v>
      </c>
      <c r="C150" s="19">
        <v>25</v>
      </c>
      <c r="D150" s="19">
        <v>25</v>
      </c>
      <c r="E150" s="19">
        <v>25</v>
      </c>
      <c r="F150" s="19">
        <v>25</v>
      </c>
      <c r="G150" s="79"/>
      <c r="H150" s="48"/>
    </row>
    <row r="151" spans="1:10" ht="18" customHeight="1">
      <c r="A151" s="52" t="s">
        <v>61</v>
      </c>
      <c r="B151" s="49"/>
      <c r="C151" s="80">
        <f t="shared" ref="C151:F151" si="53">C152</f>
        <v>2115</v>
      </c>
      <c r="D151" s="19">
        <f t="shared" si="53"/>
        <v>0</v>
      </c>
      <c r="E151" s="19">
        <f t="shared" si="53"/>
        <v>0</v>
      </c>
      <c r="F151" s="19">
        <f t="shared" si="53"/>
        <v>0</v>
      </c>
      <c r="G151" s="20"/>
    </row>
    <row r="152" spans="1:10" ht="18" customHeight="1">
      <c r="A152" s="52" t="s">
        <v>66</v>
      </c>
      <c r="B152" s="49">
        <v>70</v>
      </c>
      <c r="C152" s="19">
        <v>2115</v>
      </c>
      <c r="D152" s="19">
        <v>0</v>
      </c>
      <c r="E152" s="19">
        <v>0</v>
      </c>
      <c r="F152" s="19">
        <v>0</v>
      </c>
      <c r="G152" s="79"/>
    </row>
    <row r="153" spans="1:10" ht="21.75" customHeight="1">
      <c r="A153" s="74" t="s">
        <v>87</v>
      </c>
      <c r="B153" s="75">
        <v>66.099999999999994</v>
      </c>
      <c r="C153" s="76">
        <f>C154+C158</f>
        <v>22411</v>
      </c>
      <c r="D153" s="76">
        <f t="shared" ref="D153:F153" si="54">D154+D158</f>
        <v>22138</v>
      </c>
      <c r="E153" s="76">
        <f t="shared" si="54"/>
        <v>22138</v>
      </c>
      <c r="F153" s="76">
        <f t="shared" si="54"/>
        <v>22138</v>
      </c>
      <c r="G153" s="16"/>
    </row>
    <row r="154" spans="1:10" ht="21.75" customHeight="1">
      <c r="A154" s="17" t="s">
        <v>57</v>
      </c>
      <c r="B154" s="18"/>
      <c r="C154" s="77">
        <f>C155+C156+C157</f>
        <v>21755</v>
      </c>
      <c r="D154" s="77">
        <f t="shared" ref="D154:F154" si="55">D155+D156+D157</f>
        <v>22138</v>
      </c>
      <c r="E154" s="77">
        <f t="shared" si="55"/>
        <v>22138</v>
      </c>
      <c r="F154" s="77">
        <f t="shared" si="55"/>
        <v>22138</v>
      </c>
      <c r="G154" s="16"/>
      <c r="H154" s="48"/>
    </row>
    <row r="155" spans="1:10" ht="19.5" customHeight="1">
      <c r="A155" s="52" t="s">
        <v>58</v>
      </c>
      <c r="B155" s="49">
        <v>10</v>
      </c>
      <c r="C155" s="19">
        <v>18014</v>
      </c>
      <c r="D155" s="19">
        <v>19500</v>
      </c>
      <c r="E155" s="19">
        <v>19500</v>
      </c>
      <c r="F155" s="19">
        <v>19500</v>
      </c>
      <c r="G155" s="79"/>
    </row>
    <row r="156" spans="1:10" ht="19.5" customHeight="1">
      <c r="A156" s="52" t="s">
        <v>59</v>
      </c>
      <c r="B156" s="49">
        <v>20</v>
      </c>
      <c r="C156" s="19">
        <v>3561</v>
      </c>
      <c r="D156" s="19">
        <v>2638</v>
      </c>
      <c r="E156" s="19">
        <v>2638</v>
      </c>
      <c r="F156" s="19">
        <v>2638</v>
      </c>
      <c r="G156" s="79"/>
      <c r="I156"/>
      <c r="J156"/>
    </row>
    <row r="157" spans="1:10" ht="19.5" customHeight="1">
      <c r="A157" s="52" t="s">
        <v>60</v>
      </c>
      <c r="B157" s="49">
        <v>59</v>
      </c>
      <c r="C157" s="19">
        <v>180</v>
      </c>
      <c r="D157" s="19">
        <v>0</v>
      </c>
      <c r="E157" s="19">
        <v>0</v>
      </c>
      <c r="F157" s="19">
        <v>0</v>
      </c>
      <c r="G157" s="79"/>
      <c r="I157"/>
      <c r="J157"/>
    </row>
    <row r="158" spans="1:10" ht="21" customHeight="1">
      <c r="A158" s="52" t="s">
        <v>61</v>
      </c>
      <c r="B158" s="49"/>
      <c r="C158" s="80">
        <f t="shared" ref="C158:F158" si="56">C159</f>
        <v>656</v>
      </c>
      <c r="D158" s="19">
        <f t="shared" si="56"/>
        <v>0</v>
      </c>
      <c r="E158" s="19">
        <f t="shared" si="56"/>
        <v>0</v>
      </c>
      <c r="F158" s="19">
        <f t="shared" si="56"/>
        <v>0</v>
      </c>
      <c r="G158" s="20"/>
      <c r="I158"/>
      <c r="J158"/>
    </row>
    <row r="159" spans="1:10" ht="19.5" customHeight="1">
      <c r="A159" s="52" t="s">
        <v>66</v>
      </c>
      <c r="B159" s="49">
        <v>70</v>
      </c>
      <c r="C159" s="19">
        <v>656</v>
      </c>
      <c r="D159" s="19">
        <v>0</v>
      </c>
      <c r="E159" s="19">
        <v>0</v>
      </c>
      <c r="F159" s="19">
        <v>0</v>
      </c>
      <c r="G159" s="79"/>
      <c r="I159"/>
      <c r="J159"/>
    </row>
    <row r="160" spans="1:10" ht="30" customHeight="1">
      <c r="A160" s="86" t="s">
        <v>88</v>
      </c>
      <c r="B160" s="75">
        <v>66.099999999999994</v>
      </c>
      <c r="C160" s="87">
        <f>C161+C164</f>
        <v>7872</v>
      </c>
      <c r="D160" s="87">
        <f t="shared" ref="D160:F160" si="57">D161+D164</f>
        <v>7249</v>
      </c>
      <c r="E160" s="87">
        <f t="shared" si="57"/>
        <v>7249</v>
      </c>
      <c r="F160" s="87">
        <f t="shared" si="57"/>
        <v>7249</v>
      </c>
      <c r="G160" s="88"/>
      <c r="I160"/>
      <c r="J160"/>
    </row>
    <row r="161" spans="1:10" ht="27.75" customHeight="1">
      <c r="A161" s="17" t="s">
        <v>57</v>
      </c>
      <c r="B161" s="49"/>
      <c r="C161" s="80">
        <f>C162+C163</f>
        <v>7787</v>
      </c>
      <c r="D161" s="80">
        <f t="shared" ref="D161:F161" si="58">D162+D163</f>
        <v>7249</v>
      </c>
      <c r="E161" s="80">
        <f t="shared" si="58"/>
        <v>7249</v>
      </c>
      <c r="F161" s="80">
        <f t="shared" si="58"/>
        <v>7249</v>
      </c>
      <c r="G161" s="20"/>
      <c r="H161" s="48"/>
      <c r="I161"/>
    </row>
    <row r="162" spans="1:10" ht="19.5" customHeight="1">
      <c r="A162" s="52" t="s">
        <v>58</v>
      </c>
      <c r="B162" s="49">
        <v>10</v>
      </c>
      <c r="C162" s="19">
        <v>5326</v>
      </c>
      <c r="D162" s="19">
        <v>5326</v>
      </c>
      <c r="E162" s="19">
        <v>5326</v>
      </c>
      <c r="F162" s="19">
        <v>5326</v>
      </c>
      <c r="G162" s="79"/>
      <c r="I162" s="89"/>
      <c r="J162"/>
    </row>
    <row r="163" spans="1:10" ht="24" customHeight="1">
      <c r="A163" s="52" t="s">
        <v>59</v>
      </c>
      <c r="B163" s="49">
        <v>20</v>
      </c>
      <c r="C163" s="19">
        <v>2461</v>
      </c>
      <c r="D163" s="19">
        <v>1923</v>
      </c>
      <c r="E163" s="19">
        <v>1923</v>
      </c>
      <c r="F163" s="19">
        <v>1923</v>
      </c>
      <c r="G163" s="79"/>
      <c r="I163"/>
      <c r="J163"/>
    </row>
    <row r="164" spans="1:10" ht="23.25" customHeight="1">
      <c r="A164" s="52" t="s">
        <v>61</v>
      </c>
      <c r="B164" s="49"/>
      <c r="C164" s="19">
        <f t="shared" ref="C164:F164" si="59">C165</f>
        <v>85</v>
      </c>
      <c r="D164" s="19">
        <f t="shared" si="59"/>
        <v>0</v>
      </c>
      <c r="E164" s="19">
        <f t="shared" si="59"/>
        <v>0</v>
      </c>
      <c r="F164" s="19">
        <f t="shared" si="59"/>
        <v>0</v>
      </c>
      <c r="G164" s="20"/>
      <c r="I164"/>
      <c r="J164"/>
    </row>
    <row r="165" spans="1:10" ht="21.75" customHeight="1">
      <c r="A165" s="52" t="s">
        <v>66</v>
      </c>
      <c r="B165" s="49">
        <v>70</v>
      </c>
      <c r="C165" s="19">
        <v>85</v>
      </c>
      <c r="D165" s="19">
        <v>0</v>
      </c>
      <c r="E165" s="19">
        <v>0</v>
      </c>
      <c r="F165" s="19">
        <v>0</v>
      </c>
      <c r="G165" s="79"/>
      <c r="I165"/>
      <c r="J165"/>
    </row>
    <row r="166" spans="1:10" ht="21" customHeight="1">
      <c r="A166" s="35" t="s">
        <v>89</v>
      </c>
      <c r="B166" s="90">
        <v>66.099999999999994</v>
      </c>
      <c r="C166" s="37">
        <f t="shared" ref="C166:F169" si="60">C170+C174+C178+C182+C186</f>
        <v>6045</v>
      </c>
      <c r="D166" s="37">
        <f t="shared" si="60"/>
        <v>6451</v>
      </c>
      <c r="E166" s="37">
        <f t="shared" si="60"/>
        <v>6451</v>
      </c>
      <c r="F166" s="37">
        <f t="shared" si="60"/>
        <v>6451</v>
      </c>
      <c r="G166" s="79"/>
      <c r="I166"/>
      <c r="J166"/>
    </row>
    <row r="167" spans="1:10" ht="18.75" customHeight="1">
      <c r="A167" s="91" t="s">
        <v>57</v>
      </c>
      <c r="B167" s="36"/>
      <c r="C167" s="37">
        <f t="shared" si="60"/>
        <v>6045</v>
      </c>
      <c r="D167" s="37">
        <f t="shared" si="60"/>
        <v>6451</v>
      </c>
      <c r="E167" s="37">
        <f t="shared" si="60"/>
        <v>6451</v>
      </c>
      <c r="F167" s="37">
        <f t="shared" si="60"/>
        <v>6451</v>
      </c>
      <c r="G167" s="79"/>
      <c r="I167"/>
      <c r="J167"/>
    </row>
    <row r="168" spans="1:10" ht="21" customHeight="1">
      <c r="A168" s="92" t="s">
        <v>58</v>
      </c>
      <c r="B168" s="36">
        <v>10</v>
      </c>
      <c r="C168" s="37">
        <f t="shared" si="60"/>
        <v>5770</v>
      </c>
      <c r="D168" s="37">
        <f t="shared" si="60"/>
        <v>6156</v>
      </c>
      <c r="E168" s="37">
        <f t="shared" si="60"/>
        <v>6156</v>
      </c>
      <c r="F168" s="37">
        <f t="shared" si="60"/>
        <v>6156</v>
      </c>
      <c r="G168" s="79"/>
      <c r="I168"/>
      <c r="J168"/>
    </row>
    <row r="169" spans="1:10" ht="20.25" customHeight="1">
      <c r="A169" s="92" t="s">
        <v>59</v>
      </c>
      <c r="B169" s="36">
        <v>20</v>
      </c>
      <c r="C169" s="37">
        <f t="shared" si="60"/>
        <v>275</v>
      </c>
      <c r="D169" s="37">
        <f t="shared" si="60"/>
        <v>295</v>
      </c>
      <c r="E169" s="37">
        <f t="shared" si="60"/>
        <v>295</v>
      </c>
      <c r="F169" s="37">
        <f t="shared" si="60"/>
        <v>295</v>
      </c>
      <c r="G169" s="79"/>
      <c r="I169"/>
      <c r="J169"/>
    </row>
    <row r="170" spans="1:10" ht="30.75" customHeight="1">
      <c r="A170" s="74" t="s">
        <v>90</v>
      </c>
      <c r="B170" s="75">
        <v>66.099999999999994</v>
      </c>
      <c r="C170" s="93">
        <f>C171</f>
        <v>1310</v>
      </c>
      <c r="D170" s="94">
        <f>D171</f>
        <v>1320</v>
      </c>
      <c r="E170" s="94">
        <f t="shared" ref="E170:F170" si="61">E171</f>
        <v>1320</v>
      </c>
      <c r="F170" s="94">
        <f t="shared" si="61"/>
        <v>1320</v>
      </c>
      <c r="G170" s="79"/>
      <c r="I170"/>
      <c r="J170"/>
    </row>
    <row r="171" spans="1:10" ht="17.25" customHeight="1">
      <c r="A171" s="17" t="s">
        <v>57</v>
      </c>
      <c r="B171" s="49"/>
      <c r="C171" s="80">
        <f>C172+C173</f>
        <v>1310</v>
      </c>
      <c r="D171" s="19">
        <f>D172+D173</f>
        <v>1320</v>
      </c>
      <c r="E171" s="19">
        <f t="shared" ref="E171:F171" si="62">E172+E173</f>
        <v>1320</v>
      </c>
      <c r="F171" s="19">
        <f t="shared" si="62"/>
        <v>1320</v>
      </c>
      <c r="G171" s="79"/>
      <c r="I171"/>
      <c r="J171"/>
    </row>
    <row r="172" spans="1:10" ht="17.25" customHeight="1">
      <c r="A172" s="52" t="s">
        <v>58</v>
      </c>
      <c r="B172" s="49">
        <v>10</v>
      </c>
      <c r="C172" s="19">
        <v>1290</v>
      </c>
      <c r="D172" s="19">
        <v>1300</v>
      </c>
      <c r="E172" s="19">
        <v>1300</v>
      </c>
      <c r="F172" s="19">
        <v>1300</v>
      </c>
      <c r="G172" s="79"/>
      <c r="I172"/>
      <c r="J172"/>
    </row>
    <row r="173" spans="1:10" ht="17.25" customHeight="1">
      <c r="A173" s="52" t="s">
        <v>59</v>
      </c>
      <c r="B173" s="49">
        <v>20</v>
      </c>
      <c r="C173" s="19">
        <v>20</v>
      </c>
      <c r="D173" s="19">
        <v>20</v>
      </c>
      <c r="E173" s="19">
        <v>20</v>
      </c>
      <c r="F173" s="19">
        <v>20</v>
      </c>
      <c r="G173" s="79"/>
      <c r="I173"/>
      <c r="J173"/>
    </row>
    <row r="174" spans="1:10" ht="34.5" customHeight="1">
      <c r="A174" s="74" t="s">
        <v>91</v>
      </c>
      <c r="B174" s="75">
        <v>66.099999999999994</v>
      </c>
      <c r="C174" s="93">
        <f>C175</f>
        <v>598</v>
      </c>
      <c r="D174" s="94">
        <f>D175</f>
        <v>605</v>
      </c>
      <c r="E174" s="94">
        <f t="shared" ref="E174:F174" si="63">E175</f>
        <v>605</v>
      </c>
      <c r="F174" s="94">
        <f t="shared" si="63"/>
        <v>605</v>
      </c>
      <c r="G174" s="79"/>
      <c r="I174"/>
      <c r="J174"/>
    </row>
    <row r="175" spans="1:10" ht="18" customHeight="1">
      <c r="A175" s="17" t="s">
        <v>57</v>
      </c>
      <c r="B175" s="49"/>
      <c r="C175" s="80">
        <f>C176+C177</f>
        <v>598</v>
      </c>
      <c r="D175" s="19">
        <f>D176+D177</f>
        <v>605</v>
      </c>
      <c r="E175" s="19">
        <f t="shared" ref="E175:F175" si="64">E176+E177</f>
        <v>605</v>
      </c>
      <c r="F175" s="19">
        <f t="shared" si="64"/>
        <v>605</v>
      </c>
      <c r="G175" s="79"/>
      <c r="I175"/>
      <c r="J175"/>
    </row>
    <row r="176" spans="1:10" ht="18" customHeight="1">
      <c r="A176" s="52" t="s">
        <v>58</v>
      </c>
      <c r="B176" s="49">
        <v>10</v>
      </c>
      <c r="C176" s="19">
        <v>543</v>
      </c>
      <c r="D176" s="19">
        <v>545</v>
      </c>
      <c r="E176" s="19">
        <v>545</v>
      </c>
      <c r="F176" s="19">
        <v>545</v>
      </c>
      <c r="G176" s="79"/>
      <c r="I176"/>
      <c r="J176"/>
    </row>
    <row r="177" spans="1:10" ht="18" customHeight="1">
      <c r="A177" s="52" t="s">
        <v>59</v>
      </c>
      <c r="B177" s="49">
        <v>20</v>
      </c>
      <c r="C177" s="19">
        <v>55</v>
      </c>
      <c r="D177" s="19">
        <v>60</v>
      </c>
      <c r="E177" s="19">
        <v>60</v>
      </c>
      <c r="F177" s="19">
        <v>60</v>
      </c>
      <c r="G177" s="79"/>
      <c r="I177"/>
      <c r="J177"/>
    </row>
    <row r="178" spans="1:10" ht="21.75" customHeight="1">
      <c r="A178" s="74" t="s">
        <v>92</v>
      </c>
      <c r="B178" s="75">
        <v>66.099999999999994</v>
      </c>
      <c r="C178" s="93">
        <f>C179</f>
        <v>2500</v>
      </c>
      <c r="D178" s="94">
        <f>D179</f>
        <v>2670</v>
      </c>
      <c r="E178" s="94">
        <f t="shared" ref="E178:F178" si="65">E179</f>
        <v>2670</v>
      </c>
      <c r="F178" s="94">
        <f t="shared" si="65"/>
        <v>2670</v>
      </c>
      <c r="G178" s="79"/>
      <c r="I178"/>
      <c r="J178"/>
    </row>
    <row r="179" spans="1:10" ht="23.25" customHeight="1">
      <c r="A179" s="17" t="s">
        <v>57</v>
      </c>
      <c r="B179" s="49"/>
      <c r="C179" s="80">
        <f>C180+C181</f>
        <v>2500</v>
      </c>
      <c r="D179" s="19">
        <f>D180+D181</f>
        <v>2670</v>
      </c>
      <c r="E179" s="19">
        <f t="shared" ref="E179:F179" si="66">E180+E181</f>
        <v>2670</v>
      </c>
      <c r="F179" s="19">
        <f t="shared" si="66"/>
        <v>2670</v>
      </c>
      <c r="G179" s="79"/>
      <c r="I179"/>
      <c r="J179"/>
    </row>
    <row r="180" spans="1:10" ht="18" customHeight="1">
      <c r="A180" s="52" t="s">
        <v>58</v>
      </c>
      <c r="B180" s="49">
        <v>10</v>
      </c>
      <c r="C180" s="19">
        <v>2330</v>
      </c>
      <c r="D180" s="19">
        <v>2500</v>
      </c>
      <c r="E180" s="19">
        <v>2500</v>
      </c>
      <c r="F180" s="19">
        <v>2500</v>
      </c>
      <c r="G180" s="79"/>
      <c r="I180"/>
      <c r="J180"/>
    </row>
    <row r="181" spans="1:10" ht="20.25" customHeight="1">
      <c r="A181" s="52" t="s">
        <v>59</v>
      </c>
      <c r="B181" s="49">
        <v>20</v>
      </c>
      <c r="C181" s="19">
        <v>170</v>
      </c>
      <c r="D181" s="19">
        <v>170</v>
      </c>
      <c r="E181" s="19">
        <v>170</v>
      </c>
      <c r="F181" s="19">
        <v>170</v>
      </c>
      <c r="G181" s="79"/>
      <c r="I181"/>
      <c r="J181"/>
    </row>
    <row r="182" spans="1:10" ht="27.75" customHeight="1">
      <c r="A182" s="95" t="s">
        <v>93</v>
      </c>
      <c r="B182" s="75">
        <v>66.099999999999994</v>
      </c>
      <c r="C182" s="93">
        <f>C183</f>
        <v>797</v>
      </c>
      <c r="D182" s="94">
        <f>D183</f>
        <v>941</v>
      </c>
      <c r="E182" s="94">
        <f t="shared" ref="E182:F182" si="67">E183</f>
        <v>941</v>
      </c>
      <c r="F182" s="94">
        <f t="shared" si="67"/>
        <v>941</v>
      </c>
      <c r="G182" s="79"/>
      <c r="I182"/>
      <c r="J182"/>
    </row>
    <row r="183" spans="1:10" ht="17.25" customHeight="1">
      <c r="A183" s="17" t="s">
        <v>57</v>
      </c>
      <c r="B183" s="18"/>
      <c r="C183" s="80">
        <f>C184+C185</f>
        <v>797</v>
      </c>
      <c r="D183" s="19">
        <f>D184+D185</f>
        <v>941</v>
      </c>
      <c r="E183" s="19">
        <f t="shared" ref="E183:F183" si="68">E184+E185</f>
        <v>941</v>
      </c>
      <c r="F183" s="19">
        <f t="shared" si="68"/>
        <v>941</v>
      </c>
      <c r="G183" s="79"/>
      <c r="I183"/>
      <c r="J183"/>
    </row>
    <row r="184" spans="1:10" ht="17.25" customHeight="1">
      <c r="A184" s="52" t="s">
        <v>58</v>
      </c>
      <c r="B184" s="49">
        <v>10</v>
      </c>
      <c r="C184" s="19">
        <v>782</v>
      </c>
      <c r="D184" s="19">
        <v>911</v>
      </c>
      <c r="E184" s="19">
        <v>911</v>
      </c>
      <c r="F184" s="19">
        <v>911</v>
      </c>
      <c r="G184" s="79"/>
      <c r="I184"/>
      <c r="J184"/>
    </row>
    <row r="185" spans="1:10" ht="21" customHeight="1">
      <c r="A185" s="52" t="s">
        <v>59</v>
      </c>
      <c r="B185" s="49">
        <v>20</v>
      </c>
      <c r="C185" s="19">
        <v>15</v>
      </c>
      <c r="D185" s="19">
        <v>30</v>
      </c>
      <c r="E185" s="19">
        <v>30</v>
      </c>
      <c r="F185" s="19">
        <v>30</v>
      </c>
      <c r="G185" s="79"/>
      <c r="I185"/>
      <c r="J185"/>
    </row>
    <row r="186" spans="1:10" ht="19.5" customHeight="1">
      <c r="A186" s="95" t="s">
        <v>94</v>
      </c>
      <c r="B186" s="75">
        <v>66.099999999999994</v>
      </c>
      <c r="C186" s="93">
        <f>C187</f>
        <v>840</v>
      </c>
      <c r="D186" s="94">
        <f>D187</f>
        <v>915</v>
      </c>
      <c r="E186" s="94">
        <f t="shared" ref="E186:F186" si="69">E187</f>
        <v>915</v>
      </c>
      <c r="F186" s="94">
        <f t="shared" si="69"/>
        <v>915</v>
      </c>
      <c r="G186" s="79"/>
      <c r="I186"/>
      <c r="J186"/>
    </row>
    <row r="187" spans="1:10" ht="21" customHeight="1">
      <c r="A187" s="17" t="s">
        <v>57</v>
      </c>
      <c r="B187" s="18"/>
      <c r="C187" s="80">
        <f>C188+C189</f>
        <v>840</v>
      </c>
      <c r="D187" s="19">
        <f>D188+D189</f>
        <v>915</v>
      </c>
      <c r="E187" s="19">
        <f t="shared" ref="E187:F187" si="70">E188+E189</f>
        <v>915</v>
      </c>
      <c r="F187" s="19">
        <f t="shared" si="70"/>
        <v>915</v>
      </c>
      <c r="G187" s="79"/>
      <c r="I187"/>
      <c r="J187"/>
    </row>
    <row r="188" spans="1:10" ht="21" customHeight="1">
      <c r="A188" s="52" t="s">
        <v>58</v>
      </c>
      <c r="B188" s="49">
        <v>10</v>
      </c>
      <c r="C188" s="19">
        <v>825</v>
      </c>
      <c r="D188" s="19">
        <v>900</v>
      </c>
      <c r="E188" s="19">
        <v>900</v>
      </c>
      <c r="F188" s="19">
        <v>900</v>
      </c>
      <c r="G188" s="79"/>
      <c r="I188"/>
      <c r="J188"/>
    </row>
    <row r="189" spans="1:10" ht="23.25" customHeight="1">
      <c r="A189" s="52" t="s">
        <v>59</v>
      </c>
      <c r="B189" s="49">
        <v>20</v>
      </c>
      <c r="C189" s="19">
        <v>15</v>
      </c>
      <c r="D189" s="19">
        <v>15</v>
      </c>
      <c r="E189" s="19">
        <v>15</v>
      </c>
      <c r="F189" s="19">
        <v>15</v>
      </c>
      <c r="G189" s="79"/>
      <c r="I189"/>
      <c r="J189"/>
    </row>
    <row r="190" spans="1:10" ht="21.75" customHeight="1">
      <c r="A190" s="96" t="s">
        <v>95</v>
      </c>
      <c r="B190" s="66" t="s">
        <v>96</v>
      </c>
      <c r="C190" s="68">
        <f t="shared" ref="C190:F193" si="71">C199+C208+C214+C221+C226+C230+C236</f>
        <v>45801.04</v>
      </c>
      <c r="D190" s="68">
        <f t="shared" si="71"/>
        <v>44810</v>
      </c>
      <c r="E190" s="68">
        <f t="shared" si="71"/>
        <v>44675</v>
      </c>
      <c r="F190" s="68">
        <f t="shared" si="71"/>
        <v>44735</v>
      </c>
      <c r="G190" s="34"/>
      <c r="I190"/>
      <c r="J190"/>
    </row>
    <row r="191" spans="1:10" ht="22.5" customHeight="1">
      <c r="A191" s="69" t="s">
        <v>57</v>
      </c>
      <c r="B191" s="66"/>
      <c r="C191" s="68">
        <f t="shared" si="71"/>
        <v>44685</v>
      </c>
      <c r="D191" s="68">
        <f t="shared" si="71"/>
        <v>44620</v>
      </c>
      <c r="E191" s="68">
        <f t="shared" si="71"/>
        <v>44655</v>
      </c>
      <c r="F191" s="68">
        <f t="shared" si="71"/>
        <v>44715</v>
      </c>
      <c r="G191" s="34"/>
      <c r="I191"/>
      <c r="J191"/>
    </row>
    <row r="192" spans="1:10" ht="21" customHeight="1">
      <c r="A192" s="70" t="s">
        <v>58</v>
      </c>
      <c r="B192" s="66">
        <v>10</v>
      </c>
      <c r="C192" s="68">
        <f t="shared" si="71"/>
        <v>24836</v>
      </c>
      <c r="D192" s="68">
        <f t="shared" si="71"/>
        <v>24730</v>
      </c>
      <c r="E192" s="68">
        <f t="shared" si="71"/>
        <v>24730</v>
      </c>
      <c r="F192" s="68">
        <f t="shared" si="71"/>
        <v>24730</v>
      </c>
      <c r="G192" s="34"/>
      <c r="I192"/>
      <c r="J192"/>
    </row>
    <row r="193" spans="1:10" ht="18.75" customHeight="1">
      <c r="A193" s="70" t="s">
        <v>59</v>
      </c>
      <c r="B193" s="66">
        <v>20</v>
      </c>
      <c r="C193" s="68">
        <f t="shared" si="71"/>
        <v>19645</v>
      </c>
      <c r="D193" s="68">
        <f t="shared" si="71"/>
        <v>19710</v>
      </c>
      <c r="E193" s="68">
        <f t="shared" si="71"/>
        <v>19745</v>
      </c>
      <c r="F193" s="68">
        <f t="shared" si="71"/>
        <v>19805</v>
      </c>
      <c r="G193" s="34"/>
      <c r="I193"/>
      <c r="J193"/>
    </row>
    <row r="194" spans="1:10" ht="18.75" customHeight="1">
      <c r="A194" s="73" t="s">
        <v>60</v>
      </c>
      <c r="B194" s="72">
        <v>59</v>
      </c>
      <c r="C194" s="68">
        <f>C203+C218+C225</f>
        <v>204</v>
      </c>
      <c r="D194" s="68">
        <f>D203+D218+D225</f>
        <v>180</v>
      </c>
      <c r="E194" s="68">
        <f>E203+E218+E225</f>
        <v>180</v>
      </c>
      <c r="F194" s="68">
        <f>F203+F218+F225</f>
        <v>180</v>
      </c>
      <c r="G194" s="34"/>
      <c r="I194"/>
      <c r="J194"/>
    </row>
    <row r="195" spans="1:10" ht="18.75" customHeight="1">
      <c r="A195" s="70" t="s">
        <v>61</v>
      </c>
      <c r="B195" s="66"/>
      <c r="C195" s="68">
        <f>C204+C219+C234+C212</f>
        <v>1116.04</v>
      </c>
      <c r="D195" s="68">
        <f t="shared" ref="D195:F195" si="72">D204+D219+D234+D212</f>
        <v>190</v>
      </c>
      <c r="E195" s="68">
        <f t="shared" si="72"/>
        <v>20</v>
      </c>
      <c r="F195" s="68">
        <f t="shared" si="72"/>
        <v>20</v>
      </c>
      <c r="G195" s="34"/>
      <c r="I195"/>
      <c r="J195"/>
    </row>
    <row r="196" spans="1:10" ht="18.75" customHeight="1">
      <c r="A196" s="69" t="s">
        <v>62</v>
      </c>
      <c r="B196" s="66" t="s">
        <v>63</v>
      </c>
      <c r="C196" s="68">
        <f>C206</f>
        <v>86.04</v>
      </c>
      <c r="D196" s="68">
        <f t="shared" ref="D196:F197" si="73">D206</f>
        <v>85</v>
      </c>
      <c r="E196" s="68">
        <f t="shared" si="73"/>
        <v>0</v>
      </c>
      <c r="F196" s="68">
        <f t="shared" si="73"/>
        <v>0</v>
      </c>
      <c r="G196" s="34"/>
      <c r="I196"/>
      <c r="J196"/>
    </row>
    <row r="197" spans="1:10" ht="18.75" customHeight="1">
      <c r="A197" s="70" t="s">
        <v>64</v>
      </c>
      <c r="B197" s="66" t="s">
        <v>65</v>
      </c>
      <c r="C197" s="68">
        <f>C207</f>
        <v>85</v>
      </c>
      <c r="D197" s="68">
        <f t="shared" si="73"/>
        <v>85</v>
      </c>
      <c r="E197" s="68">
        <f t="shared" si="73"/>
        <v>0</v>
      </c>
      <c r="F197" s="68">
        <f t="shared" si="73"/>
        <v>0</v>
      </c>
      <c r="G197" s="34"/>
      <c r="I197"/>
      <c r="J197"/>
    </row>
    <row r="198" spans="1:10" ht="18.75" customHeight="1">
      <c r="A198" s="70" t="s">
        <v>66</v>
      </c>
      <c r="B198" s="66">
        <v>70</v>
      </c>
      <c r="C198" s="68">
        <f>C213+C220+C235</f>
        <v>945</v>
      </c>
      <c r="D198" s="68">
        <f t="shared" ref="D198:F198" si="74">D213+D220+D235</f>
        <v>20</v>
      </c>
      <c r="E198" s="68">
        <f t="shared" si="74"/>
        <v>20</v>
      </c>
      <c r="F198" s="68">
        <f t="shared" si="74"/>
        <v>20</v>
      </c>
      <c r="G198" s="34"/>
      <c r="I198"/>
      <c r="J198"/>
    </row>
    <row r="199" spans="1:10" s="48" customFormat="1" ht="33" customHeight="1">
      <c r="A199" s="97" t="s">
        <v>97</v>
      </c>
      <c r="B199" s="98" t="s">
        <v>96</v>
      </c>
      <c r="C199" s="99">
        <f>C200+C204</f>
        <v>5730.04</v>
      </c>
      <c r="D199" s="99">
        <f t="shared" ref="D199:F199" si="75">D200+D204</f>
        <v>5729</v>
      </c>
      <c r="E199" s="99">
        <f t="shared" si="75"/>
        <v>5559</v>
      </c>
      <c r="F199" s="99">
        <f t="shared" si="75"/>
        <v>5559</v>
      </c>
      <c r="G199" s="100"/>
    </row>
    <row r="200" spans="1:10" s="48" customFormat="1" ht="18.75" customHeight="1">
      <c r="A200" s="101" t="s">
        <v>57</v>
      </c>
      <c r="B200" s="102"/>
      <c r="C200" s="103">
        <f>C201+C202+C203</f>
        <v>5559</v>
      </c>
      <c r="D200" s="103">
        <f t="shared" ref="D200:F200" si="76">D201+D202+D203</f>
        <v>5559</v>
      </c>
      <c r="E200" s="103">
        <f t="shared" si="76"/>
        <v>5559</v>
      </c>
      <c r="F200" s="103">
        <f t="shared" si="76"/>
        <v>5559</v>
      </c>
      <c r="G200" s="100"/>
    </row>
    <row r="201" spans="1:10" s="48" customFormat="1" ht="18" customHeight="1">
      <c r="A201" s="104" t="s">
        <v>58</v>
      </c>
      <c r="B201" s="105">
        <v>10</v>
      </c>
      <c r="C201" s="106">
        <v>4000</v>
      </c>
      <c r="D201" s="106">
        <v>4000</v>
      </c>
      <c r="E201" s="106">
        <v>4000</v>
      </c>
      <c r="F201" s="106">
        <v>4000</v>
      </c>
      <c r="G201" s="100"/>
    </row>
    <row r="202" spans="1:10" s="48" customFormat="1" ht="21" customHeight="1">
      <c r="A202" s="104" t="s">
        <v>59</v>
      </c>
      <c r="B202" s="105">
        <v>20</v>
      </c>
      <c r="C202" s="107">
        <f>45+1500</f>
        <v>1545</v>
      </c>
      <c r="D202" s="108">
        <f>45+1500</f>
        <v>1545</v>
      </c>
      <c r="E202" s="108">
        <f>45+1500</f>
        <v>1545</v>
      </c>
      <c r="F202" s="108">
        <f>45+1500</f>
        <v>1545</v>
      </c>
      <c r="G202" s="109"/>
    </row>
    <row r="203" spans="1:10" s="48" customFormat="1" ht="21" customHeight="1">
      <c r="A203" s="110" t="s">
        <v>60</v>
      </c>
      <c r="B203" s="111">
        <v>59</v>
      </c>
      <c r="C203" s="107">
        <v>14</v>
      </c>
      <c r="D203" s="108">
        <v>14</v>
      </c>
      <c r="E203" s="108">
        <v>14</v>
      </c>
      <c r="F203" s="108">
        <v>14</v>
      </c>
      <c r="G203" s="109"/>
    </row>
    <row r="204" spans="1:10" s="48" customFormat="1" ht="21" customHeight="1">
      <c r="A204" s="104" t="s">
        <v>61</v>
      </c>
      <c r="B204" s="105"/>
      <c r="C204" s="112">
        <f>C205</f>
        <v>171.04000000000002</v>
      </c>
      <c r="D204" s="112">
        <f t="shared" ref="D204:F204" si="77">D205</f>
        <v>170</v>
      </c>
      <c r="E204" s="112">
        <f t="shared" si="77"/>
        <v>0</v>
      </c>
      <c r="F204" s="112">
        <f t="shared" si="77"/>
        <v>0</v>
      </c>
      <c r="G204" s="100"/>
    </row>
    <row r="205" spans="1:10" s="48" customFormat="1" ht="17.25" customHeight="1">
      <c r="A205" s="113" t="s">
        <v>98</v>
      </c>
      <c r="B205" s="105"/>
      <c r="C205" s="107">
        <f>C207+C206</f>
        <v>171.04000000000002</v>
      </c>
      <c r="D205" s="107">
        <f t="shared" ref="D205:F205" si="78">D207+D206</f>
        <v>170</v>
      </c>
      <c r="E205" s="107">
        <f t="shared" si="78"/>
        <v>0</v>
      </c>
      <c r="F205" s="107">
        <f t="shared" si="78"/>
        <v>0</v>
      </c>
      <c r="G205" s="100"/>
    </row>
    <row r="206" spans="1:10" s="48" customFormat="1" ht="17.25" customHeight="1">
      <c r="A206" s="101" t="s">
        <v>62</v>
      </c>
      <c r="B206" s="105" t="s">
        <v>63</v>
      </c>
      <c r="C206" s="107">
        <v>86.04</v>
      </c>
      <c r="D206" s="107">
        <v>85</v>
      </c>
      <c r="E206" s="107">
        <v>0</v>
      </c>
      <c r="F206" s="107">
        <v>0</v>
      </c>
      <c r="G206" s="100"/>
    </row>
    <row r="207" spans="1:10" s="48" customFormat="1" ht="21" customHeight="1">
      <c r="A207" s="104" t="s">
        <v>64</v>
      </c>
      <c r="B207" s="105" t="s">
        <v>65</v>
      </c>
      <c r="C207" s="114">
        <v>85</v>
      </c>
      <c r="D207" s="107">
        <v>85</v>
      </c>
      <c r="E207" s="107">
        <v>0</v>
      </c>
      <c r="F207" s="107">
        <v>0</v>
      </c>
      <c r="G207" s="100"/>
    </row>
    <row r="208" spans="1:10" s="48" customFormat="1" ht="21" customHeight="1">
      <c r="A208" s="115" t="s">
        <v>99</v>
      </c>
      <c r="B208" s="98" t="s">
        <v>96</v>
      </c>
      <c r="C208" s="116">
        <f>C209+C212</f>
        <v>7350</v>
      </c>
      <c r="D208" s="116">
        <f t="shared" ref="D208:F208" si="79">D209+D212</f>
        <v>7375</v>
      </c>
      <c r="E208" s="116">
        <f t="shared" si="79"/>
        <v>7365</v>
      </c>
      <c r="F208" s="116">
        <f t="shared" si="79"/>
        <v>7380</v>
      </c>
      <c r="G208" s="117"/>
    </row>
    <row r="209" spans="1:10" s="48" customFormat="1" ht="21.75" customHeight="1">
      <c r="A209" s="101" t="s">
        <v>57</v>
      </c>
      <c r="B209" s="102"/>
      <c r="C209" s="118">
        <f>C210+C211</f>
        <v>7330</v>
      </c>
      <c r="D209" s="118">
        <f>D210+D211</f>
        <v>7355</v>
      </c>
      <c r="E209" s="118">
        <f t="shared" ref="E209:F209" si="80">E210+E211</f>
        <v>7345</v>
      </c>
      <c r="F209" s="118">
        <f t="shared" si="80"/>
        <v>7360</v>
      </c>
      <c r="G209" s="117"/>
    </row>
    <row r="210" spans="1:10" s="48" customFormat="1" ht="20.25" customHeight="1">
      <c r="A210" s="104" t="s">
        <v>58</v>
      </c>
      <c r="B210" s="105">
        <v>10</v>
      </c>
      <c r="C210" s="119">
        <v>3750</v>
      </c>
      <c r="D210" s="119">
        <v>3750</v>
      </c>
      <c r="E210" s="119">
        <v>3750</v>
      </c>
      <c r="F210" s="119">
        <v>3750</v>
      </c>
      <c r="G210" s="117"/>
    </row>
    <row r="211" spans="1:10" s="48" customFormat="1" ht="21" customHeight="1">
      <c r="A211" s="104" t="s">
        <v>59</v>
      </c>
      <c r="B211" s="105">
        <v>20</v>
      </c>
      <c r="C211" s="107">
        <f>380+3200</f>
        <v>3580</v>
      </c>
      <c r="D211" s="108">
        <f>405+3200</f>
        <v>3605</v>
      </c>
      <c r="E211" s="108">
        <f>395+3200</f>
        <v>3595</v>
      </c>
      <c r="F211" s="108">
        <f>410+3200</f>
        <v>3610</v>
      </c>
      <c r="G211" s="120"/>
    </row>
    <row r="212" spans="1:10" s="48" customFormat="1" ht="21" customHeight="1">
      <c r="A212" s="104" t="s">
        <v>61</v>
      </c>
      <c r="B212" s="105"/>
      <c r="C212" s="112">
        <f>C213</f>
        <v>20</v>
      </c>
      <c r="D212" s="112">
        <f t="shared" ref="D212:F212" si="81">D213</f>
        <v>20</v>
      </c>
      <c r="E212" s="112">
        <f t="shared" si="81"/>
        <v>20</v>
      </c>
      <c r="F212" s="112">
        <f t="shared" si="81"/>
        <v>20</v>
      </c>
      <c r="G212" s="120"/>
    </row>
    <row r="213" spans="1:10" s="48" customFormat="1" ht="21" customHeight="1">
      <c r="A213" s="104" t="s">
        <v>66</v>
      </c>
      <c r="B213" s="105">
        <v>70</v>
      </c>
      <c r="C213" s="107">
        <f>20</f>
        <v>20</v>
      </c>
      <c r="D213" s="108">
        <f>20</f>
        <v>20</v>
      </c>
      <c r="E213" s="108">
        <f>20</f>
        <v>20</v>
      </c>
      <c r="F213" s="108">
        <f>20</f>
        <v>20</v>
      </c>
      <c r="G213" s="120"/>
    </row>
    <row r="214" spans="1:10" ht="27" customHeight="1">
      <c r="A214" s="74" t="s">
        <v>100</v>
      </c>
      <c r="B214" s="121" t="s">
        <v>96</v>
      </c>
      <c r="C214" s="82">
        <f>C215+C219</f>
        <v>8356</v>
      </c>
      <c r="D214" s="82">
        <f t="shared" ref="D214:F214" si="82">D215+D219</f>
        <v>8146</v>
      </c>
      <c r="E214" s="82">
        <f>E215+E219</f>
        <v>8146</v>
      </c>
      <c r="F214" s="82">
        <f t="shared" si="82"/>
        <v>8146</v>
      </c>
      <c r="G214" s="83"/>
      <c r="I214"/>
      <c r="J214"/>
    </row>
    <row r="215" spans="1:10" ht="21" customHeight="1">
      <c r="A215" s="17" t="s">
        <v>57</v>
      </c>
      <c r="B215" s="18"/>
      <c r="C215" s="84">
        <f>C216+C217+C218</f>
        <v>8146</v>
      </c>
      <c r="D215" s="84">
        <f t="shared" ref="D215:F215" si="83">D216+D217+D218</f>
        <v>8146</v>
      </c>
      <c r="E215" s="84">
        <f t="shared" si="83"/>
        <v>8146</v>
      </c>
      <c r="F215" s="84">
        <f t="shared" si="83"/>
        <v>8146</v>
      </c>
      <c r="G215" s="83"/>
      <c r="I215"/>
      <c r="J215"/>
    </row>
    <row r="216" spans="1:10" ht="20.25" customHeight="1">
      <c r="A216" s="52" t="s">
        <v>58</v>
      </c>
      <c r="B216" s="49">
        <v>10</v>
      </c>
      <c r="C216" s="122">
        <v>4376</v>
      </c>
      <c r="D216" s="122">
        <v>4400</v>
      </c>
      <c r="E216" s="122">
        <v>4400</v>
      </c>
      <c r="F216" s="122">
        <v>4400</v>
      </c>
      <c r="G216" s="83"/>
      <c r="I216"/>
      <c r="J216"/>
    </row>
    <row r="217" spans="1:10" ht="21.75" customHeight="1">
      <c r="A217" s="52" t="s">
        <v>59</v>
      </c>
      <c r="B217" s="49">
        <v>20</v>
      </c>
      <c r="C217" s="19">
        <f>210+3500</f>
        <v>3710</v>
      </c>
      <c r="D217" s="78">
        <f>210+3500</f>
        <v>3710</v>
      </c>
      <c r="E217" s="78">
        <f>210+3500</f>
        <v>3710</v>
      </c>
      <c r="F217" s="78">
        <f>210+3500</f>
        <v>3710</v>
      </c>
      <c r="G217" s="54"/>
      <c r="I217"/>
      <c r="J217"/>
    </row>
    <row r="218" spans="1:10" ht="21.75" customHeight="1">
      <c r="A218" s="110" t="s">
        <v>60</v>
      </c>
      <c r="B218" s="111">
        <v>59</v>
      </c>
      <c r="C218" s="19">
        <v>60</v>
      </c>
      <c r="D218" s="78">
        <v>36</v>
      </c>
      <c r="E218" s="78">
        <v>36</v>
      </c>
      <c r="F218" s="78">
        <v>36</v>
      </c>
      <c r="G218" s="54"/>
      <c r="I218"/>
      <c r="J218"/>
    </row>
    <row r="219" spans="1:10" ht="21" customHeight="1">
      <c r="A219" s="52" t="s">
        <v>61</v>
      </c>
      <c r="B219" s="49"/>
      <c r="C219" s="80">
        <f>C220</f>
        <v>210</v>
      </c>
      <c r="D219" s="123">
        <f>D220</f>
        <v>0</v>
      </c>
      <c r="E219" s="123">
        <f t="shared" ref="E219:F219" si="84">E220</f>
        <v>0</v>
      </c>
      <c r="F219" s="123">
        <f t="shared" si="84"/>
        <v>0</v>
      </c>
      <c r="G219" s="54"/>
      <c r="I219"/>
      <c r="J219"/>
    </row>
    <row r="220" spans="1:10" ht="20.25" customHeight="1">
      <c r="A220" s="52" t="s">
        <v>66</v>
      </c>
      <c r="B220" s="49">
        <v>70</v>
      </c>
      <c r="C220" s="19">
        <v>210</v>
      </c>
      <c r="D220" s="78">
        <v>0</v>
      </c>
      <c r="E220" s="78">
        <v>0</v>
      </c>
      <c r="F220" s="78">
        <v>0</v>
      </c>
      <c r="G220" s="54"/>
      <c r="I220"/>
      <c r="J220"/>
    </row>
    <row r="221" spans="1:10" ht="27.75" customHeight="1">
      <c r="A221" s="74" t="s">
        <v>101</v>
      </c>
      <c r="B221" s="75">
        <v>67.099999999999994</v>
      </c>
      <c r="C221" s="82">
        <f>C222</f>
        <v>12530</v>
      </c>
      <c r="D221" s="82">
        <f t="shared" ref="D221:F221" si="85">D222</f>
        <v>12400</v>
      </c>
      <c r="E221" s="82">
        <f t="shared" si="85"/>
        <v>12400</v>
      </c>
      <c r="F221" s="82">
        <f t="shared" si="85"/>
        <v>12400</v>
      </c>
      <c r="G221" s="83"/>
      <c r="I221"/>
      <c r="J221"/>
    </row>
    <row r="222" spans="1:10" ht="22.5" customHeight="1">
      <c r="A222" s="17" t="s">
        <v>57</v>
      </c>
      <c r="B222" s="18"/>
      <c r="C222" s="84">
        <f>C223+C224+C225</f>
        <v>12530</v>
      </c>
      <c r="D222" s="84">
        <f t="shared" ref="D222:F222" si="86">D223+D224+D225</f>
        <v>12400</v>
      </c>
      <c r="E222" s="84">
        <f t="shared" si="86"/>
        <v>12400</v>
      </c>
      <c r="F222" s="84">
        <f t="shared" si="86"/>
        <v>12400</v>
      </c>
      <c r="G222" s="83"/>
      <c r="I222"/>
      <c r="J222"/>
    </row>
    <row r="223" spans="1:10" ht="22.5" customHeight="1">
      <c r="A223" s="52" t="s">
        <v>58</v>
      </c>
      <c r="B223" s="49">
        <v>10</v>
      </c>
      <c r="C223" s="122">
        <v>7600</v>
      </c>
      <c r="D223" s="122">
        <v>7470</v>
      </c>
      <c r="E223" s="122">
        <v>7470</v>
      </c>
      <c r="F223" s="122">
        <v>7470</v>
      </c>
      <c r="G223" s="83"/>
      <c r="I223"/>
      <c r="J223"/>
    </row>
    <row r="224" spans="1:10" ht="22.5" customHeight="1">
      <c r="A224" s="52" t="s">
        <v>59</v>
      </c>
      <c r="B224" s="49">
        <v>20</v>
      </c>
      <c r="C224" s="19">
        <f>400+4400</f>
        <v>4800</v>
      </c>
      <c r="D224" s="78">
        <f>400+4400</f>
        <v>4800</v>
      </c>
      <c r="E224" s="78">
        <f>400+4400</f>
        <v>4800</v>
      </c>
      <c r="F224" s="78">
        <f>400+4400</f>
        <v>4800</v>
      </c>
      <c r="G224" s="54"/>
      <c r="I224"/>
      <c r="J224"/>
    </row>
    <row r="225" spans="1:10" ht="22.5" customHeight="1">
      <c r="A225" s="110" t="s">
        <v>60</v>
      </c>
      <c r="B225" s="111">
        <v>59</v>
      </c>
      <c r="C225" s="19">
        <v>130</v>
      </c>
      <c r="D225" s="78">
        <v>130</v>
      </c>
      <c r="E225" s="78">
        <v>130</v>
      </c>
      <c r="F225" s="78">
        <v>130</v>
      </c>
      <c r="G225" s="54"/>
      <c r="I225"/>
      <c r="J225"/>
    </row>
    <row r="226" spans="1:10" s="125" customFormat="1" ht="28.5" customHeight="1">
      <c r="A226" s="95" t="s">
        <v>102</v>
      </c>
      <c r="B226" s="75">
        <v>67.099999999999994</v>
      </c>
      <c r="C226" s="124">
        <f>C227</f>
        <v>2650</v>
      </c>
      <c r="D226" s="124">
        <f t="shared" ref="D226:F226" si="87">D227</f>
        <v>2650</v>
      </c>
      <c r="E226" s="124">
        <f t="shared" si="87"/>
        <v>2650</v>
      </c>
      <c r="F226" s="124">
        <f t="shared" si="87"/>
        <v>2650</v>
      </c>
      <c r="G226" s="83"/>
    </row>
    <row r="227" spans="1:10" s="125" customFormat="1" ht="26.25" customHeight="1">
      <c r="A227" s="126" t="s">
        <v>57</v>
      </c>
      <c r="B227" s="111"/>
      <c r="C227" s="127">
        <f>C228+C229</f>
        <v>2650</v>
      </c>
      <c r="D227" s="127">
        <f>D228+D229</f>
        <v>2650</v>
      </c>
      <c r="E227" s="127">
        <f t="shared" ref="E227:F227" si="88">E228+E229</f>
        <v>2650</v>
      </c>
      <c r="F227" s="127">
        <f t="shared" si="88"/>
        <v>2650</v>
      </c>
      <c r="G227" s="83"/>
    </row>
    <row r="228" spans="1:10" s="125" customFormat="1" ht="24" customHeight="1">
      <c r="A228" s="52" t="s">
        <v>58</v>
      </c>
      <c r="B228" s="49">
        <v>10</v>
      </c>
      <c r="C228" s="128">
        <v>1350</v>
      </c>
      <c r="D228" s="128">
        <v>1350</v>
      </c>
      <c r="E228" s="128">
        <v>1350</v>
      </c>
      <c r="F228" s="128">
        <v>1350</v>
      </c>
      <c r="G228" s="83"/>
    </row>
    <row r="229" spans="1:10" s="125" customFormat="1" ht="26.25" customHeight="1">
      <c r="A229" s="110" t="s">
        <v>59</v>
      </c>
      <c r="B229" s="111">
        <v>20</v>
      </c>
      <c r="C229" s="19">
        <f>500+800</f>
        <v>1300</v>
      </c>
      <c r="D229" s="78">
        <f>500+800</f>
        <v>1300</v>
      </c>
      <c r="E229" s="78">
        <f>500+800</f>
        <v>1300</v>
      </c>
      <c r="F229" s="78">
        <f>500+800</f>
        <v>1300</v>
      </c>
      <c r="G229" s="54"/>
    </row>
    <row r="230" spans="1:10" ht="26.25" customHeight="1">
      <c r="A230" s="74" t="s">
        <v>103</v>
      </c>
      <c r="B230" s="75">
        <v>67.099999999999994</v>
      </c>
      <c r="C230" s="82">
        <f>C231+C234</f>
        <v>7245</v>
      </c>
      <c r="D230" s="82">
        <f t="shared" ref="D230:F230" si="89">D231+D234</f>
        <v>6550</v>
      </c>
      <c r="E230" s="82">
        <f t="shared" si="89"/>
        <v>6575</v>
      </c>
      <c r="F230" s="82">
        <f t="shared" si="89"/>
        <v>6600</v>
      </c>
      <c r="G230" s="83"/>
      <c r="I230"/>
      <c r="J230"/>
    </row>
    <row r="231" spans="1:10" ht="18.75" customHeight="1">
      <c r="A231" s="17" t="s">
        <v>57</v>
      </c>
      <c r="B231" s="18"/>
      <c r="C231" s="84">
        <f>C232+C233</f>
        <v>6530</v>
      </c>
      <c r="D231" s="84">
        <f>D232+D233</f>
        <v>6550</v>
      </c>
      <c r="E231" s="84">
        <f t="shared" ref="E231:F231" si="90">E232+E233</f>
        <v>6575</v>
      </c>
      <c r="F231" s="84">
        <f t="shared" si="90"/>
        <v>6600</v>
      </c>
      <c r="G231" s="83"/>
      <c r="I231"/>
      <c r="J231"/>
    </row>
    <row r="232" spans="1:10" ht="18.75" customHeight="1">
      <c r="A232" s="52" t="s">
        <v>58</v>
      </c>
      <c r="B232" s="49">
        <v>10</v>
      </c>
      <c r="C232" s="122">
        <v>3300</v>
      </c>
      <c r="D232" s="122">
        <v>3300</v>
      </c>
      <c r="E232" s="122">
        <v>3300</v>
      </c>
      <c r="F232" s="122">
        <v>3300</v>
      </c>
      <c r="G232" s="83"/>
      <c r="I232"/>
      <c r="J232"/>
    </row>
    <row r="233" spans="1:10" ht="21" customHeight="1">
      <c r="A233" s="52" t="s">
        <v>59</v>
      </c>
      <c r="B233" s="49">
        <v>20</v>
      </c>
      <c r="C233" s="19">
        <f>230+3000</f>
        <v>3230</v>
      </c>
      <c r="D233" s="78">
        <f>250+3000</f>
        <v>3250</v>
      </c>
      <c r="E233" s="78">
        <f>275+3000</f>
        <v>3275</v>
      </c>
      <c r="F233" s="78">
        <f>300+3000</f>
        <v>3300</v>
      </c>
      <c r="G233" s="54"/>
      <c r="I233"/>
      <c r="J233"/>
    </row>
    <row r="234" spans="1:10" ht="21" customHeight="1">
      <c r="A234" s="52" t="s">
        <v>61</v>
      </c>
      <c r="B234" s="49"/>
      <c r="C234" s="80">
        <f t="shared" ref="C234:F234" si="91">C235</f>
        <v>715</v>
      </c>
      <c r="D234" s="80">
        <f t="shared" si="91"/>
        <v>0</v>
      </c>
      <c r="E234" s="80">
        <f t="shared" si="91"/>
        <v>0</v>
      </c>
      <c r="F234" s="80">
        <f t="shared" si="91"/>
        <v>0</v>
      </c>
      <c r="G234" s="20"/>
      <c r="I234"/>
      <c r="J234"/>
    </row>
    <row r="235" spans="1:10" ht="21" customHeight="1">
      <c r="A235" s="52" t="s">
        <v>66</v>
      </c>
      <c r="B235" s="49">
        <v>70</v>
      </c>
      <c r="C235" s="19">
        <v>715</v>
      </c>
      <c r="D235" s="78">
        <v>0</v>
      </c>
      <c r="E235" s="78">
        <v>0</v>
      </c>
      <c r="F235" s="78">
        <v>0</v>
      </c>
      <c r="G235" s="54"/>
      <c r="I235"/>
      <c r="J235"/>
    </row>
    <row r="236" spans="1:10" ht="21.75" customHeight="1">
      <c r="A236" s="74" t="s">
        <v>104</v>
      </c>
      <c r="B236" s="75">
        <v>67.099999999999994</v>
      </c>
      <c r="C236" s="82">
        <f>C237</f>
        <v>1940</v>
      </c>
      <c r="D236" s="82">
        <f t="shared" ref="D236:F236" si="92">D237</f>
        <v>1960</v>
      </c>
      <c r="E236" s="82">
        <f t="shared" si="92"/>
        <v>1980</v>
      </c>
      <c r="F236" s="82">
        <f t="shared" si="92"/>
        <v>2000</v>
      </c>
      <c r="G236" s="83"/>
      <c r="I236"/>
      <c r="J236"/>
    </row>
    <row r="237" spans="1:10" ht="23.25" customHeight="1">
      <c r="A237" s="17" t="s">
        <v>57</v>
      </c>
      <c r="B237" s="18"/>
      <c r="C237" s="84">
        <f>C238+C239</f>
        <v>1940</v>
      </c>
      <c r="D237" s="84">
        <f>D238+D239</f>
        <v>1960</v>
      </c>
      <c r="E237" s="84">
        <f t="shared" ref="E237:F237" si="93">E238+E239</f>
        <v>1980</v>
      </c>
      <c r="F237" s="84">
        <f t="shared" si="93"/>
        <v>2000</v>
      </c>
      <c r="G237" s="83"/>
      <c r="I237"/>
      <c r="J237"/>
    </row>
    <row r="238" spans="1:10" ht="18.75" customHeight="1">
      <c r="A238" s="52" t="s">
        <v>58</v>
      </c>
      <c r="B238" s="49">
        <v>10</v>
      </c>
      <c r="C238" s="122">
        <v>460</v>
      </c>
      <c r="D238" s="122">
        <v>460</v>
      </c>
      <c r="E238" s="122">
        <v>460</v>
      </c>
      <c r="F238" s="122">
        <v>460</v>
      </c>
      <c r="G238" s="83"/>
      <c r="I238"/>
      <c r="J238"/>
    </row>
    <row r="239" spans="1:10" ht="19.5" customHeight="1">
      <c r="A239" s="52" t="s">
        <v>59</v>
      </c>
      <c r="B239" s="49">
        <v>20</v>
      </c>
      <c r="C239" s="19">
        <f>180+1300</f>
        <v>1480</v>
      </c>
      <c r="D239" s="78">
        <f>200+1300</f>
        <v>1500</v>
      </c>
      <c r="E239" s="78">
        <f>220+1300</f>
        <v>1520</v>
      </c>
      <c r="F239" s="78">
        <f>240+1300</f>
        <v>1540</v>
      </c>
      <c r="G239" s="54"/>
      <c r="I239"/>
      <c r="J239"/>
    </row>
    <row r="240" spans="1:10" ht="21" customHeight="1">
      <c r="A240" s="129" t="s">
        <v>105</v>
      </c>
      <c r="B240" s="130">
        <v>68.099999999999994</v>
      </c>
      <c r="C240" s="58">
        <f t="shared" ref="C240:F240" si="94">C247+C252</f>
        <v>15318</v>
      </c>
      <c r="D240" s="58">
        <f t="shared" si="94"/>
        <v>13761</v>
      </c>
      <c r="E240" s="58">
        <f t="shared" si="94"/>
        <v>13761</v>
      </c>
      <c r="F240" s="58">
        <f t="shared" si="94"/>
        <v>13861</v>
      </c>
      <c r="G240" s="34"/>
      <c r="I240"/>
      <c r="J240"/>
    </row>
    <row r="241" spans="1:10" ht="20.25" customHeight="1">
      <c r="A241" s="60" t="s">
        <v>57</v>
      </c>
      <c r="B241" s="56"/>
      <c r="C241" s="58">
        <f>C248+C253</f>
        <v>13866</v>
      </c>
      <c r="D241" s="58">
        <f>D248+D253</f>
        <v>13761</v>
      </c>
      <c r="E241" s="58">
        <f>E248+E253</f>
        <v>13761</v>
      </c>
      <c r="F241" s="58">
        <f>F248+F253</f>
        <v>13861</v>
      </c>
      <c r="G241" s="34"/>
      <c r="I241"/>
      <c r="J241"/>
    </row>
    <row r="242" spans="1:10" ht="20.25" customHeight="1">
      <c r="A242" s="61" t="s">
        <v>58</v>
      </c>
      <c r="B242" s="56">
        <v>10</v>
      </c>
      <c r="C242" s="58">
        <f>C254</f>
        <v>9140</v>
      </c>
      <c r="D242" s="58">
        <f t="shared" ref="D242:F242" si="95">D254</f>
        <v>9110</v>
      </c>
      <c r="E242" s="58">
        <f t="shared" si="95"/>
        <v>9110</v>
      </c>
      <c r="F242" s="58">
        <f t="shared" si="95"/>
        <v>9210</v>
      </c>
      <c r="G242" s="34"/>
      <c r="I242"/>
      <c r="J242"/>
    </row>
    <row r="243" spans="1:10" ht="18" customHeight="1">
      <c r="A243" s="61" t="s">
        <v>59</v>
      </c>
      <c r="B243" s="56">
        <v>20</v>
      </c>
      <c r="C243" s="58">
        <f>C249+C255</f>
        <v>4676</v>
      </c>
      <c r="D243" s="58">
        <f>D249+D255</f>
        <v>4601</v>
      </c>
      <c r="E243" s="58">
        <f>E249+E255</f>
        <v>4601</v>
      </c>
      <c r="F243" s="58">
        <f>F249+F255</f>
        <v>4601</v>
      </c>
      <c r="G243" s="34"/>
      <c r="I243"/>
      <c r="J243"/>
    </row>
    <row r="244" spans="1:10" ht="18" customHeight="1">
      <c r="A244" s="131" t="s">
        <v>60</v>
      </c>
      <c r="B244" s="132">
        <v>59</v>
      </c>
      <c r="C244" s="58">
        <f>C256</f>
        <v>50</v>
      </c>
      <c r="D244" s="58">
        <f t="shared" ref="D244:F246" si="96">D256</f>
        <v>50</v>
      </c>
      <c r="E244" s="58">
        <f t="shared" si="96"/>
        <v>50</v>
      </c>
      <c r="F244" s="58">
        <f t="shared" si="96"/>
        <v>50</v>
      </c>
      <c r="G244" s="34"/>
      <c r="I244"/>
      <c r="J244"/>
    </row>
    <row r="245" spans="1:10" ht="19.5" customHeight="1">
      <c r="A245" s="61" t="s">
        <v>61</v>
      </c>
      <c r="B245" s="56"/>
      <c r="C245" s="58">
        <f>C250+C257</f>
        <v>1452</v>
      </c>
      <c r="D245" s="58">
        <f t="shared" si="96"/>
        <v>0</v>
      </c>
      <c r="E245" s="58">
        <f t="shared" si="96"/>
        <v>0</v>
      </c>
      <c r="F245" s="58">
        <f t="shared" si="96"/>
        <v>0</v>
      </c>
      <c r="G245" s="34"/>
      <c r="I245"/>
      <c r="J245"/>
    </row>
    <row r="246" spans="1:10" ht="20.25" customHeight="1">
      <c r="A246" s="61" t="s">
        <v>66</v>
      </c>
      <c r="B246" s="56">
        <v>70</v>
      </c>
      <c r="C246" s="58">
        <f>C251+C258</f>
        <v>1452</v>
      </c>
      <c r="D246" s="58">
        <f t="shared" si="96"/>
        <v>0</v>
      </c>
      <c r="E246" s="58">
        <f t="shared" si="96"/>
        <v>0</v>
      </c>
      <c r="F246" s="58">
        <f t="shared" si="96"/>
        <v>0</v>
      </c>
      <c r="G246" s="34"/>
      <c r="I246"/>
      <c r="J246"/>
    </row>
    <row r="247" spans="1:10" s="48" customFormat="1" ht="26.25" customHeight="1">
      <c r="A247" s="133" t="s">
        <v>106</v>
      </c>
      <c r="B247" s="134">
        <v>68.099999999999994</v>
      </c>
      <c r="C247" s="135">
        <f>C248+C250</f>
        <v>286</v>
      </c>
      <c r="D247" s="135">
        <f t="shared" ref="C247:F248" si="97">D248</f>
        <v>246</v>
      </c>
      <c r="E247" s="135">
        <f t="shared" si="97"/>
        <v>246</v>
      </c>
      <c r="F247" s="135">
        <f t="shared" si="97"/>
        <v>246</v>
      </c>
      <c r="G247" s="136"/>
    </row>
    <row r="248" spans="1:10" s="48" customFormat="1" ht="26.25" customHeight="1">
      <c r="A248" s="101" t="s">
        <v>57</v>
      </c>
      <c r="B248" s="102"/>
      <c r="C248" s="112">
        <f t="shared" si="97"/>
        <v>266</v>
      </c>
      <c r="D248" s="112">
        <f t="shared" si="97"/>
        <v>246</v>
      </c>
      <c r="E248" s="112">
        <f t="shared" si="97"/>
        <v>246</v>
      </c>
      <c r="F248" s="112">
        <f t="shared" si="97"/>
        <v>246</v>
      </c>
      <c r="G248" s="100"/>
    </row>
    <row r="249" spans="1:10" s="48" customFormat="1" ht="22.5" customHeight="1">
      <c r="A249" s="104" t="s">
        <v>59</v>
      </c>
      <c r="B249" s="105">
        <v>20</v>
      </c>
      <c r="C249" s="114">
        <f>266</f>
        <v>266</v>
      </c>
      <c r="D249" s="137">
        <f>246</f>
        <v>246</v>
      </c>
      <c r="E249" s="137">
        <f>246</f>
        <v>246</v>
      </c>
      <c r="F249" s="137">
        <f>246</f>
        <v>246</v>
      </c>
      <c r="G249" s="109"/>
    </row>
    <row r="250" spans="1:10" s="48" customFormat="1" ht="22.5" customHeight="1">
      <c r="A250" s="104" t="s">
        <v>61</v>
      </c>
      <c r="B250" s="105"/>
      <c r="C250" s="114">
        <f>C251</f>
        <v>20</v>
      </c>
      <c r="D250" s="137">
        <f>D251</f>
        <v>0</v>
      </c>
      <c r="E250" s="137">
        <f t="shared" ref="E250:F250" si="98">E251</f>
        <v>0</v>
      </c>
      <c r="F250" s="137">
        <f t="shared" si="98"/>
        <v>0</v>
      </c>
      <c r="G250" s="109"/>
    </row>
    <row r="251" spans="1:10" s="48" customFormat="1" ht="22.5" customHeight="1">
      <c r="A251" s="104" t="s">
        <v>66</v>
      </c>
      <c r="B251" s="105">
        <v>70</v>
      </c>
      <c r="C251" s="114">
        <f>20</f>
        <v>20</v>
      </c>
      <c r="D251" s="137">
        <v>0</v>
      </c>
      <c r="E251" s="137">
        <v>0</v>
      </c>
      <c r="F251" s="137">
        <v>0</v>
      </c>
      <c r="G251" s="109"/>
    </row>
    <row r="252" spans="1:10" ht="26.25" customHeight="1">
      <c r="A252" s="138" t="s">
        <v>107</v>
      </c>
      <c r="B252" s="139">
        <v>68.099999999999994</v>
      </c>
      <c r="C252" s="140">
        <f>C259+C265+C271+C278+C282</f>
        <v>15032</v>
      </c>
      <c r="D252" s="140">
        <f>D259+D265+D271+D278+D282</f>
        <v>13515</v>
      </c>
      <c r="E252" s="140">
        <f>E259+E265+E271+E278+E282</f>
        <v>13515</v>
      </c>
      <c r="F252" s="140">
        <f>F259+F265+F271+F278+F282</f>
        <v>13615</v>
      </c>
      <c r="G252" s="83"/>
      <c r="J252"/>
    </row>
    <row r="253" spans="1:10" ht="21" customHeight="1">
      <c r="A253" s="141" t="s">
        <v>57</v>
      </c>
      <c r="B253" s="142"/>
      <c r="C253" s="140">
        <f>C260+C266++C272+C279+C283</f>
        <v>13600</v>
      </c>
      <c r="D253" s="140">
        <f>D260+D266++D272+D279+D283</f>
        <v>13515</v>
      </c>
      <c r="E253" s="140">
        <f>E260+E266++E272+E279+E283</f>
        <v>13515</v>
      </c>
      <c r="F253" s="140">
        <f>F260+F266++F272+F279+F283</f>
        <v>13615</v>
      </c>
      <c r="G253" s="83"/>
      <c r="J253"/>
    </row>
    <row r="254" spans="1:10" ht="21" customHeight="1">
      <c r="A254" s="143" t="s">
        <v>58</v>
      </c>
      <c r="B254" s="142">
        <v>10</v>
      </c>
      <c r="C254" s="140">
        <f t="shared" ref="C254:F255" si="99">C261+C267+C273+C280+C284</f>
        <v>9140</v>
      </c>
      <c r="D254" s="140">
        <f t="shared" si="99"/>
        <v>9110</v>
      </c>
      <c r="E254" s="140">
        <f t="shared" si="99"/>
        <v>9110</v>
      </c>
      <c r="F254" s="140">
        <f t="shared" si="99"/>
        <v>9210</v>
      </c>
      <c r="G254" s="83"/>
      <c r="J254"/>
    </row>
    <row r="255" spans="1:10" ht="17.25" customHeight="1">
      <c r="A255" s="143" t="s">
        <v>59</v>
      </c>
      <c r="B255" s="142">
        <v>20</v>
      </c>
      <c r="C255" s="140">
        <f t="shared" si="99"/>
        <v>4410</v>
      </c>
      <c r="D255" s="140">
        <f t="shared" si="99"/>
        <v>4355</v>
      </c>
      <c r="E255" s="140">
        <f t="shared" si="99"/>
        <v>4355</v>
      </c>
      <c r="F255" s="140">
        <f t="shared" si="99"/>
        <v>4355</v>
      </c>
      <c r="G255" s="83"/>
      <c r="J255"/>
    </row>
    <row r="256" spans="1:10" ht="17.25" customHeight="1">
      <c r="A256" s="143" t="s">
        <v>60</v>
      </c>
      <c r="B256" s="142">
        <v>59</v>
      </c>
      <c r="C256" s="140">
        <f>C275</f>
        <v>50</v>
      </c>
      <c r="D256" s="140">
        <f t="shared" ref="D256:F256" si="100">D275</f>
        <v>50</v>
      </c>
      <c r="E256" s="140">
        <f t="shared" si="100"/>
        <v>50</v>
      </c>
      <c r="F256" s="140">
        <f t="shared" si="100"/>
        <v>50</v>
      </c>
      <c r="G256" s="83"/>
      <c r="J256"/>
    </row>
    <row r="257" spans="1:10" ht="17.25" customHeight="1">
      <c r="A257" s="143" t="s">
        <v>61</v>
      </c>
      <c r="B257" s="142"/>
      <c r="C257" s="140">
        <f>C269+C276+C286+C263</f>
        <v>1432</v>
      </c>
      <c r="D257" s="140">
        <f t="shared" ref="D257:F258" si="101">D269+D276+D286</f>
        <v>0</v>
      </c>
      <c r="E257" s="140">
        <f t="shared" si="101"/>
        <v>0</v>
      </c>
      <c r="F257" s="140">
        <f t="shared" si="101"/>
        <v>0</v>
      </c>
      <c r="G257" s="83"/>
      <c r="J257"/>
    </row>
    <row r="258" spans="1:10" ht="18.75" customHeight="1">
      <c r="A258" s="143" t="s">
        <v>66</v>
      </c>
      <c r="B258" s="142">
        <v>70</v>
      </c>
      <c r="C258" s="140">
        <f>C270+C277+C287+C264</f>
        <v>1432</v>
      </c>
      <c r="D258" s="140">
        <f t="shared" si="101"/>
        <v>0</v>
      </c>
      <c r="E258" s="140">
        <f t="shared" si="101"/>
        <v>0</v>
      </c>
      <c r="F258" s="140">
        <f t="shared" si="101"/>
        <v>0</v>
      </c>
      <c r="G258" s="83"/>
      <c r="J258"/>
    </row>
    <row r="259" spans="1:10" ht="30.75" customHeight="1">
      <c r="A259" s="74" t="s">
        <v>90</v>
      </c>
      <c r="B259" s="144">
        <v>68.099999999999994</v>
      </c>
      <c r="C259" s="82">
        <f>C260+C263</f>
        <v>1965</v>
      </c>
      <c r="D259" s="82">
        <f t="shared" ref="D259:F259" si="102">D260</f>
        <v>1950</v>
      </c>
      <c r="E259" s="82">
        <f t="shared" si="102"/>
        <v>1950</v>
      </c>
      <c r="F259" s="82">
        <f t="shared" si="102"/>
        <v>1950</v>
      </c>
      <c r="G259" s="83"/>
      <c r="J259"/>
    </row>
    <row r="260" spans="1:10" ht="25.5" customHeight="1">
      <c r="A260" s="17" t="s">
        <v>57</v>
      </c>
      <c r="B260" s="18"/>
      <c r="C260" s="84">
        <f>C261+C262</f>
        <v>1930</v>
      </c>
      <c r="D260" s="122">
        <f>D261+D262</f>
        <v>1950</v>
      </c>
      <c r="E260" s="122">
        <f t="shared" ref="E260:F260" si="103">E261+E262</f>
        <v>1950</v>
      </c>
      <c r="F260" s="122">
        <f t="shared" si="103"/>
        <v>1950</v>
      </c>
      <c r="G260" s="83"/>
      <c r="I260"/>
      <c r="J260"/>
    </row>
    <row r="261" spans="1:10" ht="23.25" customHeight="1">
      <c r="A261" s="52" t="s">
        <v>58</v>
      </c>
      <c r="B261" s="49">
        <v>10</v>
      </c>
      <c r="C261" s="122">
        <v>1480</v>
      </c>
      <c r="D261" s="122">
        <v>1500</v>
      </c>
      <c r="E261" s="122">
        <v>1500</v>
      </c>
      <c r="F261" s="122">
        <v>1500</v>
      </c>
      <c r="G261" s="83"/>
      <c r="I261"/>
      <c r="J261"/>
    </row>
    <row r="262" spans="1:10" ht="24.75" customHeight="1">
      <c r="A262" s="52" t="s">
        <v>59</v>
      </c>
      <c r="B262" s="49">
        <v>20</v>
      </c>
      <c r="C262" s="19">
        <f>250+200</f>
        <v>450</v>
      </c>
      <c r="D262" s="19">
        <f>250+200</f>
        <v>450</v>
      </c>
      <c r="E262" s="78">
        <f>250+200</f>
        <v>450</v>
      </c>
      <c r="F262" s="78">
        <f>250+200</f>
        <v>450</v>
      </c>
      <c r="G262" s="54"/>
      <c r="I262"/>
      <c r="J262"/>
    </row>
    <row r="263" spans="1:10" ht="24.75" customHeight="1">
      <c r="A263" s="52" t="s">
        <v>61</v>
      </c>
      <c r="B263" s="49"/>
      <c r="C263" s="19">
        <f>C264</f>
        <v>35</v>
      </c>
      <c r="D263" s="19">
        <f t="shared" ref="D263:F263" si="104">D264</f>
        <v>0</v>
      </c>
      <c r="E263" s="19">
        <f t="shared" si="104"/>
        <v>0</v>
      </c>
      <c r="F263" s="19">
        <f t="shared" si="104"/>
        <v>0</v>
      </c>
      <c r="G263" s="54"/>
      <c r="I263"/>
      <c r="J263"/>
    </row>
    <row r="264" spans="1:10" ht="24.75" customHeight="1">
      <c r="A264" s="52" t="s">
        <v>66</v>
      </c>
      <c r="B264" s="49">
        <v>70</v>
      </c>
      <c r="C264" s="19">
        <v>35</v>
      </c>
      <c r="D264" s="19">
        <v>0</v>
      </c>
      <c r="E264" s="78">
        <v>0</v>
      </c>
      <c r="F264" s="78">
        <v>0</v>
      </c>
      <c r="G264" s="54"/>
      <c r="I264"/>
      <c r="J264"/>
    </row>
    <row r="265" spans="1:10" ht="24.75" customHeight="1">
      <c r="A265" s="74" t="s">
        <v>91</v>
      </c>
      <c r="B265" s="144">
        <v>68.099999999999994</v>
      </c>
      <c r="C265" s="82">
        <f>C266+C269</f>
        <v>3800</v>
      </c>
      <c r="D265" s="82">
        <f t="shared" ref="D265:F265" si="105">D266+D269</f>
        <v>2370</v>
      </c>
      <c r="E265" s="82">
        <f t="shared" si="105"/>
        <v>2370</v>
      </c>
      <c r="F265" s="82">
        <f t="shared" si="105"/>
        <v>2470</v>
      </c>
      <c r="G265" s="83"/>
      <c r="I265"/>
      <c r="J265"/>
    </row>
    <row r="266" spans="1:10" ht="21.75" customHeight="1">
      <c r="A266" s="17" t="s">
        <v>57</v>
      </c>
      <c r="B266" s="18"/>
      <c r="C266" s="84">
        <f>C267+C268</f>
        <v>2655</v>
      </c>
      <c r="D266" s="122">
        <f>D267+D268</f>
        <v>2370</v>
      </c>
      <c r="E266" s="122">
        <f t="shared" ref="E266:F266" si="106">E267+E268</f>
        <v>2370</v>
      </c>
      <c r="F266" s="122">
        <f t="shared" si="106"/>
        <v>2470</v>
      </c>
      <c r="G266" s="83"/>
      <c r="I266"/>
      <c r="J266"/>
    </row>
    <row r="267" spans="1:10" ht="21.75" customHeight="1">
      <c r="A267" s="52" t="s">
        <v>58</v>
      </c>
      <c r="B267" s="49">
        <v>10</v>
      </c>
      <c r="C267" s="122">
        <v>1550</v>
      </c>
      <c r="D267" s="122">
        <v>1500</v>
      </c>
      <c r="E267" s="122">
        <v>1500</v>
      </c>
      <c r="F267" s="122">
        <v>1600</v>
      </c>
      <c r="G267" s="83"/>
      <c r="I267"/>
      <c r="J267"/>
    </row>
    <row r="268" spans="1:10" ht="21" customHeight="1">
      <c r="A268" s="52" t="s">
        <v>59</v>
      </c>
      <c r="B268" s="49">
        <v>20</v>
      </c>
      <c r="C268" s="19">
        <f>155+950</f>
        <v>1105</v>
      </c>
      <c r="D268" s="108">
        <f>160+710</f>
        <v>870</v>
      </c>
      <c r="E268" s="108">
        <f>160+710</f>
        <v>870</v>
      </c>
      <c r="F268" s="108">
        <f>160+710</f>
        <v>870</v>
      </c>
      <c r="G268" s="54"/>
      <c r="I268"/>
      <c r="J268"/>
    </row>
    <row r="269" spans="1:10" ht="21" customHeight="1">
      <c r="A269" s="52" t="s">
        <v>61</v>
      </c>
      <c r="B269" s="49"/>
      <c r="C269" s="19">
        <f>C270</f>
        <v>1145</v>
      </c>
      <c r="D269" s="108">
        <f>D270</f>
        <v>0</v>
      </c>
      <c r="E269" s="78">
        <f t="shared" ref="E269:F269" si="107">E270</f>
        <v>0</v>
      </c>
      <c r="F269" s="78">
        <f t="shared" si="107"/>
        <v>0</v>
      </c>
      <c r="G269" s="54"/>
      <c r="I269"/>
      <c r="J269"/>
    </row>
    <row r="270" spans="1:10" ht="21" customHeight="1">
      <c r="A270" s="52" t="s">
        <v>66</v>
      </c>
      <c r="B270" s="49">
        <v>70</v>
      </c>
      <c r="C270" s="19">
        <v>1145</v>
      </c>
      <c r="D270" s="108">
        <v>0</v>
      </c>
      <c r="E270" s="78">
        <v>0</v>
      </c>
      <c r="F270" s="78">
        <v>0</v>
      </c>
      <c r="G270" s="54"/>
      <c r="I270"/>
      <c r="J270"/>
    </row>
    <row r="271" spans="1:10" ht="23.25" customHeight="1">
      <c r="A271" s="74" t="s">
        <v>92</v>
      </c>
      <c r="B271" s="144">
        <v>68.099999999999994</v>
      </c>
      <c r="C271" s="76">
        <f>C272+C276</f>
        <v>5025</v>
      </c>
      <c r="D271" s="76">
        <f t="shared" ref="D271:F271" si="108">D272+D276</f>
        <v>5025</v>
      </c>
      <c r="E271" s="76">
        <f t="shared" si="108"/>
        <v>5025</v>
      </c>
      <c r="F271" s="76">
        <f t="shared" si="108"/>
        <v>5025</v>
      </c>
      <c r="G271" s="16"/>
      <c r="I271"/>
      <c r="J271"/>
    </row>
    <row r="272" spans="1:10" ht="24.75" customHeight="1">
      <c r="A272" s="17" t="s">
        <v>57</v>
      </c>
      <c r="B272" s="18"/>
      <c r="C272" s="50">
        <f>C273+C274+C275</f>
        <v>4845</v>
      </c>
      <c r="D272" s="50">
        <f t="shared" ref="D272:F272" si="109">D273+D274+D275</f>
        <v>5025</v>
      </c>
      <c r="E272" s="50">
        <f t="shared" si="109"/>
        <v>5025</v>
      </c>
      <c r="F272" s="50">
        <f t="shared" si="109"/>
        <v>5025</v>
      </c>
      <c r="G272" s="16"/>
      <c r="I272"/>
      <c r="J272"/>
    </row>
    <row r="273" spans="1:10" ht="21.75" customHeight="1">
      <c r="A273" s="52" t="s">
        <v>58</v>
      </c>
      <c r="B273" s="49">
        <v>10</v>
      </c>
      <c r="C273" s="50">
        <v>3400</v>
      </c>
      <c r="D273" s="50">
        <v>3400</v>
      </c>
      <c r="E273" s="50">
        <v>3400</v>
      </c>
      <c r="F273" s="50">
        <v>3400</v>
      </c>
      <c r="G273" s="16"/>
      <c r="I273"/>
      <c r="J273"/>
    </row>
    <row r="274" spans="1:10" ht="23.25" customHeight="1">
      <c r="A274" s="52" t="s">
        <v>59</v>
      </c>
      <c r="B274" s="49">
        <v>20</v>
      </c>
      <c r="C274" s="145">
        <f>720+675</f>
        <v>1395</v>
      </c>
      <c r="D274" s="78">
        <f>900+675</f>
        <v>1575</v>
      </c>
      <c r="E274" s="78">
        <f>900+675</f>
        <v>1575</v>
      </c>
      <c r="F274" s="78">
        <f>900+675</f>
        <v>1575</v>
      </c>
      <c r="G274" s="54"/>
      <c r="I274"/>
      <c r="J274"/>
    </row>
    <row r="275" spans="1:10" ht="23.25" customHeight="1">
      <c r="A275" s="110" t="s">
        <v>60</v>
      </c>
      <c r="B275" s="111">
        <v>59</v>
      </c>
      <c r="C275" s="145">
        <v>50</v>
      </c>
      <c r="D275" s="78">
        <v>50</v>
      </c>
      <c r="E275" s="78">
        <v>50</v>
      </c>
      <c r="F275" s="78">
        <v>50</v>
      </c>
      <c r="G275" s="54"/>
      <c r="I275"/>
      <c r="J275"/>
    </row>
    <row r="276" spans="1:10" ht="20.25" customHeight="1">
      <c r="A276" s="52" t="s">
        <v>61</v>
      </c>
      <c r="B276" s="49"/>
      <c r="C276" s="19">
        <f t="shared" ref="C276:F276" si="110">C277</f>
        <v>180</v>
      </c>
      <c r="D276" s="19">
        <f t="shared" si="110"/>
        <v>0</v>
      </c>
      <c r="E276" s="19">
        <f t="shared" si="110"/>
        <v>0</v>
      </c>
      <c r="F276" s="19">
        <f t="shared" si="110"/>
        <v>0</v>
      </c>
      <c r="G276" s="16"/>
      <c r="I276"/>
      <c r="J276"/>
    </row>
    <row r="277" spans="1:10" ht="22.5" customHeight="1">
      <c r="A277" s="52" t="s">
        <v>66</v>
      </c>
      <c r="B277" s="49">
        <v>70</v>
      </c>
      <c r="C277" s="19">
        <f>180</f>
        <v>180</v>
      </c>
      <c r="D277" s="78">
        <v>0</v>
      </c>
      <c r="E277" s="78">
        <v>0</v>
      </c>
      <c r="F277" s="78">
        <v>0</v>
      </c>
      <c r="G277" s="54"/>
      <c r="I277"/>
      <c r="J277"/>
    </row>
    <row r="278" spans="1:10" ht="32.25" customHeight="1">
      <c r="A278" s="133" t="s">
        <v>93</v>
      </c>
      <c r="B278" s="134">
        <v>68.099999999999994</v>
      </c>
      <c r="C278" s="135">
        <f t="shared" ref="C278:F278" si="111">C279</f>
        <v>2130</v>
      </c>
      <c r="D278" s="135">
        <f t="shared" si="111"/>
        <v>2130</v>
      </c>
      <c r="E278" s="135">
        <f t="shared" si="111"/>
        <v>2130</v>
      </c>
      <c r="F278" s="135">
        <f t="shared" si="111"/>
        <v>2130</v>
      </c>
      <c r="G278" s="16"/>
      <c r="I278"/>
      <c r="J278"/>
    </row>
    <row r="279" spans="1:10" ht="25.5" customHeight="1">
      <c r="A279" s="101" t="s">
        <v>57</v>
      </c>
      <c r="B279" s="102"/>
      <c r="C279" s="107">
        <f>C280+C281</f>
        <v>2130</v>
      </c>
      <c r="D279" s="107">
        <f>D280+D281</f>
        <v>2130</v>
      </c>
      <c r="E279" s="107">
        <f t="shared" ref="E279:F279" si="112">E280+E281</f>
        <v>2130</v>
      </c>
      <c r="F279" s="107">
        <f t="shared" si="112"/>
        <v>2130</v>
      </c>
      <c r="G279" s="20"/>
      <c r="I279"/>
      <c r="J279"/>
    </row>
    <row r="280" spans="1:10" ht="22.5" customHeight="1">
      <c r="A280" s="104" t="s">
        <v>58</v>
      </c>
      <c r="B280" s="105">
        <v>10</v>
      </c>
      <c r="C280" s="107">
        <v>1310</v>
      </c>
      <c r="D280" s="107">
        <v>1310</v>
      </c>
      <c r="E280" s="107">
        <v>1310</v>
      </c>
      <c r="F280" s="107">
        <v>1310</v>
      </c>
      <c r="G280" s="20"/>
      <c r="I280"/>
      <c r="J280"/>
    </row>
    <row r="281" spans="1:10" ht="26.25" customHeight="1">
      <c r="A281" s="104" t="s">
        <v>59</v>
      </c>
      <c r="B281" s="105">
        <v>20</v>
      </c>
      <c r="C281" s="107">
        <f>270+550</f>
        <v>820</v>
      </c>
      <c r="D281" s="108">
        <f>270+550</f>
        <v>820</v>
      </c>
      <c r="E281" s="108">
        <f>270+550</f>
        <v>820</v>
      </c>
      <c r="F281" s="108">
        <f>270+550</f>
        <v>820</v>
      </c>
      <c r="G281" s="54"/>
      <c r="I281"/>
      <c r="J281"/>
    </row>
    <row r="282" spans="1:10" ht="26.25" customHeight="1">
      <c r="A282" s="95" t="s">
        <v>94</v>
      </c>
      <c r="B282" s="144">
        <v>68.099999999999994</v>
      </c>
      <c r="C282" s="93">
        <f>C283+C286</f>
        <v>2112</v>
      </c>
      <c r="D282" s="93">
        <f t="shared" ref="D282:F282" si="113">D283+D286</f>
        <v>2040</v>
      </c>
      <c r="E282" s="93">
        <f t="shared" si="113"/>
        <v>2040</v>
      </c>
      <c r="F282" s="93">
        <f t="shared" si="113"/>
        <v>2040</v>
      </c>
      <c r="G282" s="16"/>
      <c r="I282"/>
      <c r="J282"/>
    </row>
    <row r="283" spans="1:10" ht="21" customHeight="1">
      <c r="A283" s="17" t="s">
        <v>57</v>
      </c>
      <c r="B283" s="18"/>
      <c r="C283" s="19">
        <f>C284+C285</f>
        <v>2040</v>
      </c>
      <c r="D283" s="19">
        <f>D284+D285</f>
        <v>2040</v>
      </c>
      <c r="E283" s="19">
        <f t="shared" ref="E283:F283" si="114">E284+E285</f>
        <v>2040</v>
      </c>
      <c r="F283" s="19">
        <f t="shared" si="114"/>
        <v>2040</v>
      </c>
      <c r="G283" s="20"/>
      <c r="I283"/>
      <c r="J283"/>
    </row>
    <row r="284" spans="1:10" ht="21" customHeight="1">
      <c r="A284" s="52" t="s">
        <v>58</v>
      </c>
      <c r="B284" s="49">
        <v>10</v>
      </c>
      <c r="C284" s="19">
        <v>1400</v>
      </c>
      <c r="D284" s="19">
        <v>1400</v>
      </c>
      <c r="E284" s="19">
        <v>1400</v>
      </c>
      <c r="F284" s="19">
        <v>1400</v>
      </c>
      <c r="G284" s="20"/>
      <c r="I284"/>
      <c r="J284"/>
    </row>
    <row r="285" spans="1:10" ht="21" customHeight="1">
      <c r="A285" s="52" t="s">
        <v>59</v>
      </c>
      <c r="B285" s="49">
        <v>20</v>
      </c>
      <c r="C285" s="19">
        <f>240+400</f>
        <v>640</v>
      </c>
      <c r="D285" s="78">
        <f>240+400</f>
        <v>640</v>
      </c>
      <c r="E285" s="78">
        <f>240+400</f>
        <v>640</v>
      </c>
      <c r="F285" s="78">
        <f>240+400</f>
        <v>640</v>
      </c>
      <c r="G285" s="54"/>
      <c r="I285"/>
      <c r="J285"/>
    </row>
    <row r="286" spans="1:10" ht="20.25" customHeight="1">
      <c r="A286" s="52" t="s">
        <v>61</v>
      </c>
      <c r="B286" s="49"/>
      <c r="C286" s="19">
        <f>C287</f>
        <v>72</v>
      </c>
      <c r="D286" s="78">
        <f>D287</f>
        <v>0</v>
      </c>
      <c r="E286" s="78">
        <f t="shared" ref="E286:F286" si="115">E287</f>
        <v>0</v>
      </c>
      <c r="F286" s="78">
        <f t="shared" si="115"/>
        <v>0</v>
      </c>
      <c r="G286" s="54"/>
      <c r="I286"/>
      <c r="J286"/>
    </row>
    <row r="287" spans="1:10" ht="23.25" customHeight="1">
      <c r="A287" s="52" t="s">
        <v>66</v>
      </c>
      <c r="B287" s="49">
        <v>70</v>
      </c>
      <c r="C287" s="19">
        <v>72</v>
      </c>
      <c r="D287" s="78">
        <v>0</v>
      </c>
      <c r="E287" s="78">
        <v>0</v>
      </c>
      <c r="F287" s="78">
        <v>0</v>
      </c>
      <c r="G287" s="54"/>
      <c r="I287"/>
      <c r="J287"/>
    </row>
    <row r="288" spans="1:10" ht="34.5" customHeight="1">
      <c r="A288" s="146" t="s">
        <v>108</v>
      </c>
      <c r="B288" s="44" t="s">
        <v>109</v>
      </c>
      <c r="C288" s="45">
        <f t="shared" ref="C288:F288" si="116">C289</f>
        <v>12983</v>
      </c>
      <c r="D288" s="45">
        <f t="shared" si="116"/>
        <v>13050</v>
      </c>
      <c r="E288" s="45">
        <f t="shared" si="116"/>
        <v>14450</v>
      </c>
      <c r="F288" s="45">
        <f t="shared" si="116"/>
        <v>16050</v>
      </c>
      <c r="G288" s="46"/>
      <c r="I288"/>
      <c r="J288"/>
    </row>
    <row r="289" spans="1:10" ht="25.5" customHeight="1">
      <c r="A289" s="69" t="s">
        <v>57</v>
      </c>
      <c r="B289" s="66"/>
      <c r="C289" s="68">
        <f>C290+C291+C292</f>
        <v>12983</v>
      </c>
      <c r="D289" s="68">
        <f t="shared" ref="D289:F289" si="117">D290+D291</f>
        <v>13050</v>
      </c>
      <c r="E289" s="68">
        <f t="shared" si="117"/>
        <v>14450</v>
      </c>
      <c r="F289" s="68">
        <f t="shared" si="117"/>
        <v>16050</v>
      </c>
      <c r="G289" s="34"/>
      <c r="H289" s="48"/>
      <c r="I289"/>
    </row>
    <row r="290" spans="1:10" ht="28.5" customHeight="1">
      <c r="A290" s="70" t="s">
        <v>58</v>
      </c>
      <c r="B290" s="66">
        <v>10</v>
      </c>
      <c r="C290" s="68">
        <v>5800</v>
      </c>
      <c r="D290" s="68">
        <v>7200</v>
      </c>
      <c r="E290" s="68">
        <v>8500</v>
      </c>
      <c r="F290" s="68">
        <v>10000</v>
      </c>
      <c r="G290" s="147"/>
      <c r="H290" s="148"/>
      <c r="I290"/>
      <c r="J290"/>
    </row>
    <row r="291" spans="1:10" ht="28.5" customHeight="1">
      <c r="A291" s="70" t="s">
        <v>59</v>
      </c>
      <c r="B291" s="66">
        <v>20</v>
      </c>
      <c r="C291" s="68">
        <v>7058</v>
      </c>
      <c r="D291" s="68">
        <v>5850</v>
      </c>
      <c r="E291" s="68">
        <v>5950</v>
      </c>
      <c r="F291" s="68">
        <v>6050</v>
      </c>
      <c r="G291" s="147"/>
      <c r="I291"/>
      <c r="J291"/>
    </row>
    <row r="292" spans="1:10" ht="28.5" customHeight="1">
      <c r="A292" s="73" t="s">
        <v>86</v>
      </c>
      <c r="B292" s="72">
        <v>59</v>
      </c>
      <c r="C292" s="68">
        <v>125</v>
      </c>
      <c r="D292" s="68">
        <v>0</v>
      </c>
      <c r="E292" s="68">
        <v>0</v>
      </c>
      <c r="F292" s="68">
        <v>0</v>
      </c>
      <c r="G292" s="147"/>
      <c r="I292"/>
      <c r="J292"/>
    </row>
    <row r="293" spans="1:10" ht="19.5" customHeight="1">
      <c r="A293" s="149" t="s">
        <v>110</v>
      </c>
      <c r="B293" s="150"/>
      <c r="C293" s="151">
        <f>C35-C60</f>
        <v>-7618</v>
      </c>
      <c r="D293" s="151">
        <f>D35-D60</f>
        <v>0</v>
      </c>
      <c r="E293" s="151">
        <f>E35-E60</f>
        <v>0</v>
      </c>
      <c r="F293" s="151">
        <f>F35-F60</f>
        <v>0</v>
      </c>
      <c r="G293" s="152"/>
      <c r="H293" s="153">
        <f>1099+6499+20</f>
        <v>7618</v>
      </c>
      <c r="I293"/>
      <c r="J293"/>
    </row>
    <row r="294" spans="1:10" ht="18.75" customHeight="1">
      <c r="A294" s="149" t="s">
        <v>111</v>
      </c>
      <c r="B294" s="150"/>
      <c r="C294" s="151">
        <f>C49-C64</f>
        <v>-8851</v>
      </c>
      <c r="D294" s="151">
        <f>D49-D64</f>
        <v>0</v>
      </c>
      <c r="E294" s="151">
        <f>E49-E64</f>
        <v>0</v>
      </c>
      <c r="F294" s="151">
        <f>F49-F64</f>
        <v>0</v>
      </c>
      <c r="G294" s="152"/>
      <c r="H294" s="154">
        <f>20+8831</f>
        <v>8851</v>
      </c>
      <c r="I294"/>
      <c r="J294"/>
    </row>
    <row r="295" spans="1:10" ht="17.25" customHeight="1">
      <c r="A295" s="149" t="s">
        <v>112</v>
      </c>
      <c r="B295" s="52"/>
      <c r="C295" s="151">
        <f>C12-C59</f>
        <v>-16469</v>
      </c>
      <c r="D295" s="151">
        <f>D12-D59</f>
        <v>0</v>
      </c>
      <c r="E295" s="151">
        <f>E12-E59</f>
        <v>0</v>
      </c>
      <c r="F295" s="151">
        <f>F12-F59</f>
        <v>0</v>
      </c>
      <c r="G295" s="155"/>
      <c r="H295" s="154">
        <f>40+1099+15330</f>
        <v>16469</v>
      </c>
      <c r="I295"/>
      <c r="J295"/>
    </row>
    <row r="296" spans="1:10" ht="17.25" customHeight="1">
      <c r="A296" s="156"/>
      <c r="B296" s="157"/>
      <c r="C296" s="158"/>
      <c r="D296" s="159"/>
      <c r="E296" s="159"/>
      <c r="F296" s="159"/>
      <c r="G296" s="155"/>
      <c r="I296"/>
      <c r="J296"/>
    </row>
    <row r="297" spans="1:10" ht="17.25" customHeight="1">
      <c r="A297" s="156"/>
      <c r="B297" s="157"/>
      <c r="C297" s="158"/>
      <c r="D297" s="159"/>
      <c r="E297" s="159"/>
      <c r="F297" s="159"/>
      <c r="G297" s="155"/>
      <c r="I297"/>
      <c r="J297"/>
    </row>
    <row r="298" spans="1:10" ht="17.25" customHeight="1">
      <c r="A298" s="156"/>
      <c r="B298" s="157"/>
      <c r="C298" s="158"/>
      <c r="D298" s="159"/>
      <c r="E298" s="159"/>
      <c r="F298" s="159"/>
      <c r="G298" s="155"/>
      <c r="I298"/>
      <c r="J298"/>
    </row>
    <row r="299" spans="1:10" ht="17.25" customHeight="1">
      <c r="A299" s="156"/>
      <c r="B299" s="157"/>
      <c r="C299" s="158"/>
      <c r="D299" s="159"/>
      <c r="E299" s="159"/>
      <c r="F299" s="159"/>
      <c r="G299" s="155"/>
      <c r="I299"/>
      <c r="J299"/>
    </row>
    <row r="300" spans="1:10" ht="17.25" customHeight="1">
      <c r="A300" s="156"/>
      <c r="B300" s="157"/>
      <c r="C300" s="158"/>
      <c r="D300" s="159"/>
      <c r="E300" s="159"/>
      <c r="F300" s="159"/>
      <c r="G300" s="155"/>
      <c r="I300"/>
      <c r="J300"/>
    </row>
    <row r="301" spans="1:10" ht="17.25" customHeight="1">
      <c r="A301" s="156"/>
      <c r="B301" s="157"/>
      <c r="C301" s="158"/>
      <c r="D301" s="159"/>
      <c r="E301" s="159"/>
      <c r="F301" s="159"/>
      <c r="G301" s="155"/>
      <c r="I301"/>
      <c r="J301"/>
    </row>
    <row r="302" spans="1:10" ht="17.25" customHeight="1">
      <c r="A302" s="156"/>
      <c r="B302" s="157"/>
      <c r="C302" s="158"/>
      <c r="D302" s="159"/>
      <c r="E302" s="159"/>
      <c r="F302" s="159"/>
      <c r="G302" s="155"/>
      <c r="I302"/>
      <c r="J302"/>
    </row>
    <row r="303" spans="1:10" ht="17.25" customHeight="1">
      <c r="A303" s="156"/>
      <c r="B303" s="157"/>
      <c r="C303" s="158"/>
      <c r="D303" s="159"/>
      <c r="E303" s="159"/>
      <c r="F303" s="159"/>
      <c r="G303" s="155"/>
      <c r="I303"/>
      <c r="J303"/>
    </row>
    <row r="304" spans="1:10" ht="17.25" customHeight="1">
      <c r="A304" s="156"/>
      <c r="B304" s="157"/>
      <c r="C304" s="158"/>
      <c r="D304" s="159"/>
      <c r="E304" s="159"/>
      <c r="F304" s="159"/>
      <c r="G304" s="155"/>
      <c r="I304"/>
      <c r="J304"/>
    </row>
    <row r="305" spans="1:10" ht="17.25" customHeight="1">
      <c r="A305" s="156"/>
      <c r="B305" s="157"/>
      <c r="C305" s="158"/>
      <c r="D305" s="159"/>
      <c r="E305" s="159"/>
      <c r="F305" s="159"/>
      <c r="G305" s="155"/>
      <c r="I305"/>
      <c r="J305"/>
    </row>
    <row r="306" spans="1:10" ht="17.25" customHeight="1">
      <c r="A306" s="156"/>
      <c r="B306" s="157"/>
      <c r="C306" s="158"/>
      <c r="D306" s="159"/>
      <c r="E306" s="159"/>
      <c r="F306" s="159"/>
      <c r="G306" s="155"/>
      <c r="I306"/>
      <c r="J306"/>
    </row>
    <row r="307" spans="1:10" ht="17.25" customHeight="1">
      <c r="A307" s="156"/>
      <c r="B307" s="157"/>
      <c r="C307" s="158"/>
      <c r="D307" s="159"/>
      <c r="E307" s="159"/>
      <c r="F307" s="159"/>
      <c r="G307" s="155"/>
      <c r="I307"/>
      <c r="J307"/>
    </row>
    <row r="308" spans="1:10" ht="17.25" customHeight="1">
      <c r="A308" s="156"/>
      <c r="B308" s="157"/>
      <c r="C308" s="158"/>
      <c r="D308" s="159"/>
      <c r="E308" s="159"/>
      <c r="F308" s="159"/>
      <c r="G308" s="155"/>
      <c r="I308"/>
      <c r="J308"/>
    </row>
    <row r="309" spans="1:10" ht="17.25" customHeight="1">
      <c r="A309" s="156"/>
      <c r="B309" s="157"/>
      <c r="C309" s="158"/>
      <c r="D309" s="159"/>
      <c r="E309" s="159"/>
      <c r="F309" s="159"/>
      <c r="G309" s="155"/>
      <c r="I309"/>
      <c r="J309"/>
    </row>
    <row r="310" spans="1:10" ht="17.25" customHeight="1">
      <c r="A310" s="156"/>
      <c r="B310" s="157"/>
      <c r="C310" s="158"/>
      <c r="D310" s="159"/>
      <c r="E310" s="159"/>
      <c r="F310" s="159"/>
      <c r="G310" s="155"/>
      <c r="I310"/>
      <c r="J310"/>
    </row>
    <row r="311" spans="1:10" ht="17.25" customHeight="1">
      <c r="A311" s="156"/>
      <c r="B311" s="157"/>
      <c r="C311" s="158"/>
      <c r="D311" s="159"/>
      <c r="E311" s="159"/>
      <c r="F311" s="159"/>
      <c r="G311" s="155"/>
      <c r="I311"/>
      <c r="J311"/>
    </row>
    <row r="312" spans="1:10" ht="17.25" customHeight="1">
      <c r="A312" s="156"/>
      <c r="B312" s="157"/>
      <c r="C312" s="158"/>
      <c r="D312" s="159"/>
      <c r="E312" s="159"/>
      <c r="F312" s="159"/>
      <c r="G312" s="155"/>
      <c r="I312"/>
      <c r="J312"/>
    </row>
    <row r="313" spans="1:10" ht="17.25" customHeight="1">
      <c r="A313" s="156"/>
      <c r="B313" s="157"/>
      <c r="C313" s="158"/>
      <c r="D313" s="159"/>
      <c r="E313" s="159"/>
      <c r="F313" s="159"/>
      <c r="G313" s="155"/>
      <c r="I313"/>
      <c r="J313"/>
    </row>
    <row r="314" spans="1:10" ht="17.25" customHeight="1">
      <c r="A314" s="156"/>
      <c r="B314" s="157"/>
      <c r="C314" s="158"/>
      <c r="D314" s="159"/>
      <c r="E314" s="159"/>
      <c r="F314" s="159"/>
      <c r="G314" s="155"/>
      <c r="I314"/>
      <c r="J314"/>
    </row>
    <row r="315" spans="1:10" ht="17.25" customHeight="1">
      <c r="A315" s="156"/>
      <c r="B315" s="157"/>
      <c r="C315" s="158"/>
      <c r="D315" s="159"/>
      <c r="E315" s="159"/>
      <c r="F315" s="159"/>
      <c r="G315" s="155"/>
      <c r="I315"/>
      <c r="J315"/>
    </row>
    <row r="316" spans="1:10" ht="17.25" customHeight="1">
      <c r="A316" s="156"/>
      <c r="B316" s="157"/>
      <c r="C316" s="158"/>
      <c r="D316" s="159"/>
      <c r="E316" s="159"/>
      <c r="F316" s="159"/>
      <c r="G316" s="155"/>
      <c r="I316"/>
      <c r="J316"/>
    </row>
    <row r="317" spans="1:10" ht="17.25" customHeight="1">
      <c r="A317" s="156"/>
      <c r="B317" s="157"/>
      <c r="C317" s="158"/>
      <c r="D317" s="159"/>
      <c r="E317" s="159"/>
      <c r="F317" s="159"/>
      <c r="G317" s="155"/>
      <c r="I317"/>
      <c r="J317"/>
    </row>
    <row r="318" spans="1:10" ht="17.25" customHeight="1">
      <c r="A318" s="156"/>
      <c r="B318" s="157"/>
      <c r="C318" s="158"/>
      <c r="D318" s="159"/>
      <c r="E318" s="159"/>
      <c r="F318" s="159"/>
      <c r="G318" s="155"/>
      <c r="I318"/>
      <c r="J318"/>
    </row>
    <row r="319" spans="1:10" ht="17.25" customHeight="1">
      <c r="A319" s="156"/>
      <c r="B319" s="157"/>
      <c r="C319" s="158"/>
      <c r="D319" s="159"/>
      <c r="E319" s="159"/>
      <c r="F319" s="159"/>
      <c r="G319" s="155"/>
      <c r="I319"/>
      <c r="J319"/>
    </row>
    <row r="320" spans="1:10" ht="17.25" customHeight="1">
      <c r="A320" s="156"/>
      <c r="B320" s="157"/>
      <c r="C320" s="158"/>
      <c r="D320" s="159"/>
      <c r="E320" s="159"/>
      <c r="F320" s="159"/>
      <c r="G320" s="155"/>
      <c r="I320"/>
      <c r="J320"/>
    </row>
    <row r="321" spans="1:10" ht="17.25" customHeight="1">
      <c r="A321" s="156"/>
      <c r="B321" s="157"/>
      <c r="C321" s="158"/>
      <c r="D321" s="159"/>
      <c r="E321" s="159"/>
      <c r="F321" s="159"/>
      <c r="G321" s="155"/>
      <c r="I321"/>
      <c r="J321"/>
    </row>
    <row r="322" spans="1:10" ht="17.25" customHeight="1">
      <c r="A322" s="156"/>
      <c r="B322" s="157"/>
      <c r="C322" s="158"/>
      <c r="D322" s="159"/>
      <c r="E322" s="159"/>
      <c r="F322" s="159"/>
      <c r="G322" s="155"/>
      <c r="I322"/>
      <c r="J322"/>
    </row>
    <row r="323" spans="1:10" ht="17.25" customHeight="1">
      <c r="A323" s="156"/>
      <c r="B323" s="157"/>
      <c r="C323" s="158"/>
      <c r="D323" s="159"/>
      <c r="E323" s="159"/>
      <c r="F323" s="159"/>
      <c r="G323" s="155"/>
      <c r="I323"/>
      <c r="J323"/>
    </row>
    <row r="324" spans="1:10" ht="17.25" customHeight="1">
      <c r="A324" s="156"/>
      <c r="B324" s="157"/>
      <c r="C324" s="158"/>
      <c r="D324" s="159"/>
      <c r="E324" s="159"/>
      <c r="F324" s="159"/>
      <c r="G324" s="155"/>
      <c r="I324"/>
      <c r="J324"/>
    </row>
    <row r="325" spans="1:10" ht="17.25" customHeight="1">
      <c r="A325" s="156"/>
      <c r="B325" s="157"/>
      <c r="C325" s="158"/>
      <c r="D325" s="159"/>
      <c r="E325" s="159"/>
      <c r="F325" s="159"/>
      <c r="G325" s="155"/>
      <c r="I325"/>
      <c r="J325"/>
    </row>
    <row r="326" spans="1:10" ht="17.25" customHeight="1">
      <c r="A326" s="156"/>
      <c r="B326" s="157"/>
      <c r="C326" s="158"/>
      <c r="D326" s="159"/>
      <c r="E326" s="159"/>
      <c r="F326" s="159"/>
      <c r="G326" s="155"/>
      <c r="I326"/>
      <c r="J326"/>
    </row>
    <row r="327" spans="1:10" ht="17.25" customHeight="1">
      <c r="A327" s="156"/>
      <c r="B327" s="157"/>
      <c r="C327" s="158"/>
      <c r="D327" s="159"/>
      <c r="E327" s="159"/>
      <c r="F327" s="159"/>
      <c r="G327" s="155"/>
      <c r="I327"/>
      <c r="J327"/>
    </row>
    <row r="328" spans="1:10" ht="17.25" customHeight="1">
      <c r="A328" s="160"/>
      <c r="B328" s="157"/>
      <c r="C328" s="158"/>
      <c r="D328" s="159"/>
      <c r="E328" s="159"/>
      <c r="F328" s="159"/>
      <c r="G328" s="155"/>
      <c r="I328"/>
      <c r="J328"/>
    </row>
    <row r="329" spans="1:10" ht="17.25" customHeight="1">
      <c r="A329" s="160"/>
      <c r="B329" s="157"/>
      <c r="C329" s="158"/>
      <c r="D329" s="159"/>
      <c r="E329" s="159"/>
      <c r="F329" s="159"/>
      <c r="G329" s="155"/>
      <c r="I329"/>
      <c r="J329"/>
    </row>
    <row r="330" spans="1:10" ht="17.25" customHeight="1">
      <c r="A330" s="160"/>
      <c r="B330" s="157"/>
      <c r="C330" s="158"/>
      <c r="D330" s="159"/>
      <c r="E330" s="159"/>
      <c r="F330" s="159"/>
      <c r="G330" s="155"/>
      <c r="I330"/>
      <c r="J330"/>
    </row>
    <row r="331" spans="1:10" ht="17.25" customHeight="1">
      <c r="A331" s="160"/>
      <c r="B331" s="157"/>
      <c r="C331" s="158"/>
      <c r="D331" s="159"/>
      <c r="E331" s="159"/>
      <c r="F331" s="159"/>
      <c r="G331" s="155"/>
      <c r="I331"/>
      <c r="J331"/>
    </row>
    <row r="332" spans="1:10" ht="17.25" customHeight="1">
      <c r="A332" s="160"/>
      <c r="B332" s="157"/>
      <c r="C332" s="158"/>
      <c r="D332" s="159"/>
      <c r="E332" s="159"/>
      <c r="F332" s="159"/>
      <c r="G332" s="155"/>
      <c r="I332"/>
      <c r="J332"/>
    </row>
    <row r="333" spans="1:10">
      <c r="D333" s="161"/>
      <c r="E333" s="161"/>
      <c r="F333" s="162"/>
      <c r="G333" s="163"/>
      <c r="I333"/>
      <c r="J333"/>
    </row>
    <row r="334" spans="1:10">
      <c r="D334" s="161"/>
      <c r="E334" s="161"/>
      <c r="F334" s="162"/>
      <c r="G334" s="163"/>
      <c r="I334"/>
      <c r="J334"/>
    </row>
    <row r="335" spans="1:10">
      <c r="D335" s="161"/>
      <c r="E335" s="161"/>
      <c r="F335" s="164"/>
      <c r="G335" s="165"/>
      <c r="I335"/>
      <c r="J335"/>
    </row>
    <row r="336" spans="1:10">
      <c r="D336" s="161"/>
      <c r="E336" s="161"/>
      <c r="F336" s="161"/>
      <c r="I336"/>
      <c r="J336"/>
    </row>
    <row r="337" spans="4:10">
      <c r="D337" s="161"/>
      <c r="E337" s="161"/>
      <c r="F337" s="161"/>
      <c r="I337"/>
      <c r="J337"/>
    </row>
  </sheetData>
  <mergeCells count="6">
    <mergeCell ref="A5:F5"/>
    <mergeCell ref="A6:F6"/>
    <mergeCell ref="A9:A10"/>
    <mergeCell ref="B9:B10"/>
    <mergeCell ref="C9:C10"/>
    <mergeCell ref="D9:F9"/>
  </mergeCells>
  <pageMargins left="0.86" right="0.27559055118110198" top="0.35433070866141703" bottom="0.48622047200000001" header="0.31496062992126" footer="0.196850393700787"/>
  <pageSetup paperSize="9" orientation="landscape" r:id="rId1"/>
  <headerFooter scaleWithDoc="0" alignWithMargins="0">
    <oddFooter>Page &amp;P</oddFooter>
    <evenFooter>&amp;L&amp;P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S112"/>
  <sheetViews>
    <sheetView tabSelected="1" zoomScaleNormal="100" workbookViewId="0">
      <pane ySplit="14" topLeftCell="A24" activePane="bottomLeft" state="frozen"/>
      <selection pane="bottomLeft" activeCell="K29" sqref="K29"/>
    </sheetView>
  </sheetViews>
  <sheetFormatPr defaultRowHeight="15"/>
  <cols>
    <col min="1" max="1" width="4" style="166" customWidth="1"/>
    <col min="2" max="2" width="48.85546875" style="161" customWidth="1"/>
    <col min="3" max="3" width="9.28515625" style="161" customWidth="1"/>
    <col min="4" max="5" width="12.28515625" style="161" customWidth="1"/>
    <col min="6" max="6" width="11.42578125" style="161" customWidth="1"/>
    <col min="7" max="257" width="9.140625" style="167"/>
    <col min="258" max="258" width="4" style="167" customWidth="1"/>
    <col min="259" max="259" width="48.85546875" style="167" customWidth="1"/>
    <col min="260" max="260" width="9.28515625" style="167" customWidth="1"/>
    <col min="261" max="261" width="12.28515625" style="167" customWidth="1"/>
    <col min="262" max="262" width="11.42578125" style="167" customWidth="1"/>
    <col min="263" max="513" width="9.140625" style="167"/>
    <col min="514" max="514" width="4" style="167" customWidth="1"/>
    <col min="515" max="515" width="48.85546875" style="167" customWidth="1"/>
    <col min="516" max="516" width="9.28515625" style="167" customWidth="1"/>
    <col min="517" max="517" width="12.28515625" style="167" customWidth="1"/>
    <col min="518" max="518" width="11.42578125" style="167" customWidth="1"/>
    <col min="519" max="769" width="9.140625" style="167"/>
    <col min="770" max="770" width="4" style="167" customWidth="1"/>
    <col min="771" max="771" width="48.85546875" style="167" customWidth="1"/>
    <col min="772" max="772" width="9.28515625" style="167" customWidth="1"/>
    <col min="773" max="773" width="12.28515625" style="167" customWidth="1"/>
    <col min="774" max="774" width="11.42578125" style="167" customWidth="1"/>
    <col min="775" max="1025" width="9.140625" style="167"/>
    <col min="1026" max="1026" width="4" style="167" customWidth="1"/>
    <col min="1027" max="1027" width="48.85546875" style="167" customWidth="1"/>
    <col min="1028" max="1028" width="9.28515625" style="167" customWidth="1"/>
    <col min="1029" max="1029" width="12.28515625" style="167" customWidth="1"/>
    <col min="1030" max="1030" width="11.42578125" style="167" customWidth="1"/>
    <col min="1031" max="1281" width="9.140625" style="167"/>
    <col min="1282" max="1282" width="4" style="167" customWidth="1"/>
    <col min="1283" max="1283" width="48.85546875" style="167" customWidth="1"/>
    <col min="1284" max="1284" width="9.28515625" style="167" customWidth="1"/>
    <col min="1285" max="1285" width="12.28515625" style="167" customWidth="1"/>
    <col min="1286" max="1286" width="11.42578125" style="167" customWidth="1"/>
    <col min="1287" max="1537" width="9.140625" style="167"/>
    <col min="1538" max="1538" width="4" style="167" customWidth="1"/>
    <col min="1539" max="1539" width="48.85546875" style="167" customWidth="1"/>
    <col min="1540" max="1540" width="9.28515625" style="167" customWidth="1"/>
    <col min="1541" max="1541" width="12.28515625" style="167" customWidth="1"/>
    <col min="1542" max="1542" width="11.42578125" style="167" customWidth="1"/>
    <col min="1543" max="1793" width="9.140625" style="167"/>
    <col min="1794" max="1794" width="4" style="167" customWidth="1"/>
    <col min="1795" max="1795" width="48.85546875" style="167" customWidth="1"/>
    <col min="1796" max="1796" width="9.28515625" style="167" customWidth="1"/>
    <col min="1797" max="1797" width="12.28515625" style="167" customWidth="1"/>
    <col min="1798" max="1798" width="11.42578125" style="167" customWidth="1"/>
    <col min="1799" max="2049" width="9.140625" style="167"/>
    <col min="2050" max="2050" width="4" style="167" customWidth="1"/>
    <col min="2051" max="2051" width="48.85546875" style="167" customWidth="1"/>
    <col min="2052" max="2052" width="9.28515625" style="167" customWidth="1"/>
    <col min="2053" max="2053" width="12.28515625" style="167" customWidth="1"/>
    <col min="2054" max="2054" width="11.42578125" style="167" customWidth="1"/>
    <col min="2055" max="2305" width="9.140625" style="167"/>
    <col min="2306" max="2306" width="4" style="167" customWidth="1"/>
    <col min="2307" max="2307" width="48.85546875" style="167" customWidth="1"/>
    <col min="2308" max="2308" width="9.28515625" style="167" customWidth="1"/>
    <col min="2309" max="2309" width="12.28515625" style="167" customWidth="1"/>
    <col min="2310" max="2310" width="11.42578125" style="167" customWidth="1"/>
    <col min="2311" max="2561" width="9.140625" style="167"/>
    <col min="2562" max="2562" width="4" style="167" customWidth="1"/>
    <col min="2563" max="2563" width="48.85546875" style="167" customWidth="1"/>
    <col min="2564" max="2564" width="9.28515625" style="167" customWidth="1"/>
    <col min="2565" max="2565" width="12.28515625" style="167" customWidth="1"/>
    <col min="2566" max="2566" width="11.42578125" style="167" customWidth="1"/>
    <col min="2567" max="2817" width="9.140625" style="167"/>
    <col min="2818" max="2818" width="4" style="167" customWidth="1"/>
    <col min="2819" max="2819" width="48.85546875" style="167" customWidth="1"/>
    <col min="2820" max="2820" width="9.28515625" style="167" customWidth="1"/>
    <col min="2821" max="2821" width="12.28515625" style="167" customWidth="1"/>
    <col min="2822" max="2822" width="11.42578125" style="167" customWidth="1"/>
    <col min="2823" max="3073" width="9.140625" style="167"/>
    <col min="3074" max="3074" width="4" style="167" customWidth="1"/>
    <col min="3075" max="3075" width="48.85546875" style="167" customWidth="1"/>
    <col min="3076" max="3076" width="9.28515625" style="167" customWidth="1"/>
    <col min="3077" max="3077" width="12.28515625" style="167" customWidth="1"/>
    <col min="3078" max="3078" width="11.42578125" style="167" customWidth="1"/>
    <col min="3079" max="3329" width="9.140625" style="167"/>
    <col min="3330" max="3330" width="4" style="167" customWidth="1"/>
    <col min="3331" max="3331" width="48.85546875" style="167" customWidth="1"/>
    <col min="3332" max="3332" width="9.28515625" style="167" customWidth="1"/>
    <col min="3333" max="3333" width="12.28515625" style="167" customWidth="1"/>
    <col min="3334" max="3334" width="11.42578125" style="167" customWidth="1"/>
    <col min="3335" max="3585" width="9.140625" style="167"/>
    <col min="3586" max="3586" width="4" style="167" customWidth="1"/>
    <col min="3587" max="3587" width="48.85546875" style="167" customWidth="1"/>
    <col min="3588" max="3588" width="9.28515625" style="167" customWidth="1"/>
    <col min="3589" max="3589" width="12.28515625" style="167" customWidth="1"/>
    <col min="3590" max="3590" width="11.42578125" style="167" customWidth="1"/>
    <col min="3591" max="3841" width="9.140625" style="167"/>
    <col min="3842" max="3842" width="4" style="167" customWidth="1"/>
    <col min="3843" max="3843" width="48.85546875" style="167" customWidth="1"/>
    <col min="3844" max="3844" width="9.28515625" style="167" customWidth="1"/>
    <col min="3845" max="3845" width="12.28515625" style="167" customWidth="1"/>
    <col min="3846" max="3846" width="11.42578125" style="167" customWidth="1"/>
    <col min="3847" max="4097" width="9.140625" style="167"/>
    <col min="4098" max="4098" width="4" style="167" customWidth="1"/>
    <col min="4099" max="4099" width="48.85546875" style="167" customWidth="1"/>
    <col min="4100" max="4100" width="9.28515625" style="167" customWidth="1"/>
    <col min="4101" max="4101" width="12.28515625" style="167" customWidth="1"/>
    <col min="4102" max="4102" width="11.42578125" style="167" customWidth="1"/>
    <col min="4103" max="4353" width="9.140625" style="167"/>
    <col min="4354" max="4354" width="4" style="167" customWidth="1"/>
    <col min="4355" max="4355" width="48.85546875" style="167" customWidth="1"/>
    <col min="4356" max="4356" width="9.28515625" style="167" customWidth="1"/>
    <col min="4357" max="4357" width="12.28515625" style="167" customWidth="1"/>
    <col min="4358" max="4358" width="11.42578125" style="167" customWidth="1"/>
    <col min="4359" max="4609" width="9.140625" style="167"/>
    <col min="4610" max="4610" width="4" style="167" customWidth="1"/>
    <col min="4611" max="4611" width="48.85546875" style="167" customWidth="1"/>
    <col min="4612" max="4612" width="9.28515625" style="167" customWidth="1"/>
    <col min="4613" max="4613" width="12.28515625" style="167" customWidth="1"/>
    <col min="4614" max="4614" width="11.42578125" style="167" customWidth="1"/>
    <col min="4615" max="4865" width="9.140625" style="167"/>
    <col min="4866" max="4866" width="4" style="167" customWidth="1"/>
    <col min="4867" max="4867" width="48.85546875" style="167" customWidth="1"/>
    <col min="4868" max="4868" width="9.28515625" style="167" customWidth="1"/>
    <col min="4869" max="4869" width="12.28515625" style="167" customWidth="1"/>
    <col min="4870" max="4870" width="11.42578125" style="167" customWidth="1"/>
    <col min="4871" max="5121" width="9.140625" style="167"/>
    <col min="5122" max="5122" width="4" style="167" customWidth="1"/>
    <col min="5123" max="5123" width="48.85546875" style="167" customWidth="1"/>
    <col min="5124" max="5124" width="9.28515625" style="167" customWidth="1"/>
    <col min="5125" max="5125" width="12.28515625" style="167" customWidth="1"/>
    <col min="5126" max="5126" width="11.42578125" style="167" customWidth="1"/>
    <col min="5127" max="5377" width="9.140625" style="167"/>
    <col min="5378" max="5378" width="4" style="167" customWidth="1"/>
    <col min="5379" max="5379" width="48.85546875" style="167" customWidth="1"/>
    <col min="5380" max="5380" width="9.28515625" style="167" customWidth="1"/>
    <col min="5381" max="5381" width="12.28515625" style="167" customWidth="1"/>
    <col min="5382" max="5382" width="11.42578125" style="167" customWidth="1"/>
    <col min="5383" max="5633" width="9.140625" style="167"/>
    <col min="5634" max="5634" width="4" style="167" customWidth="1"/>
    <col min="5635" max="5635" width="48.85546875" style="167" customWidth="1"/>
    <col min="5636" max="5636" width="9.28515625" style="167" customWidth="1"/>
    <col min="5637" max="5637" width="12.28515625" style="167" customWidth="1"/>
    <col min="5638" max="5638" width="11.42578125" style="167" customWidth="1"/>
    <col min="5639" max="5889" width="9.140625" style="167"/>
    <col min="5890" max="5890" width="4" style="167" customWidth="1"/>
    <col min="5891" max="5891" width="48.85546875" style="167" customWidth="1"/>
    <col min="5892" max="5892" width="9.28515625" style="167" customWidth="1"/>
    <col min="5893" max="5893" width="12.28515625" style="167" customWidth="1"/>
    <col min="5894" max="5894" width="11.42578125" style="167" customWidth="1"/>
    <col min="5895" max="6145" width="9.140625" style="167"/>
    <col min="6146" max="6146" width="4" style="167" customWidth="1"/>
    <col min="6147" max="6147" width="48.85546875" style="167" customWidth="1"/>
    <col min="6148" max="6148" width="9.28515625" style="167" customWidth="1"/>
    <col min="6149" max="6149" width="12.28515625" style="167" customWidth="1"/>
    <col min="6150" max="6150" width="11.42578125" style="167" customWidth="1"/>
    <col min="6151" max="6401" width="9.140625" style="167"/>
    <col min="6402" max="6402" width="4" style="167" customWidth="1"/>
    <col min="6403" max="6403" width="48.85546875" style="167" customWidth="1"/>
    <col min="6404" max="6404" width="9.28515625" style="167" customWidth="1"/>
    <col min="6405" max="6405" width="12.28515625" style="167" customWidth="1"/>
    <col min="6406" max="6406" width="11.42578125" style="167" customWidth="1"/>
    <col min="6407" max="6657" width="9.140625" style="167"/>
    <col min="6658" max="6658" width="4" style="167" customWidth="1"/>
    <col min="6659" max="6659" width="48.85546875" style="167" customWidth="1"/>
    <col min="6660" max="6660" width="9.28515625" style="167" customWidth="1"/>
    <col min="6661" max="6661" width="12.28515625" style="167" customWidth="1"/>
    <col min="6662" max="6662" width="11.42578125" style="167" customWidth="1"/>
    <col min="6663" max="6913" width="9.140625" style="167"/>
    <col min="6914" max="6914" width="4" style="167" customWidth="1"/>
    <col min="6915" max="6915" width="48.85546875" style="167" customWidth="1"/>
    <col min="6916" max="6916" width="9.28515625" style="167" customWidth="1"/>
    <col min="6917" max="6917" width="12.28515625" style="167" customWidth="1"/>
    <col min="6918" max="6918" width="11.42578125" style="167" customWidth="1"/>
    <col min="6919" max="7169" width="9.140625" style="167"/>
    <col min="7170" max="7170" width="4" style="167" customWidth="1"/>
    <col min="7171" max="7171" width="48.85546875" style="167" customWidth="1"/>
    <col min="7172" max="7172" width="9.28515625" style="167" customWidth="1"/>
    <col min="7173" max="7173" width="12.28515625" style="167" customWidth="1"/>
    <col min="7174" max="7174" width="11.42578125" style="167" customWidth="1"/>
    <col min="7175" max="7425" width="9.140625" style="167"/>
    <col min="7426" max="7426" width="4" style="167" customWidth="1"/>
    <col min="7427" max="7427" width="48.85546875" style="167" customWidth="1"/>
    <col min="7428" max="7428" width="9.28515625" style="167" customWidth="1"/>
    <col min="7429" max="7429" width="12.28515625" style="167" customWidth="1"/>
    <col min="7430" max="7430" width="11.42578125" style="167" customWidth="1"/>
    <col min="7431" max="7681" width="9.140625" style="167"/>
    <col min="7682" max="7682" width="4" style="167" customWidth="1"/>
    <col min="7683" max="7683" width="48.85546875" style="167" customWidth="1"/>
    <col min="7684" max="7684" width="9.28515625" style="167" customWidth="1"/>
    <col min="7685" max="7685" width="12.28515625" style="167" customWidth="1"/>
    <col min="7686" max="7686" width="11.42578125" style="167" customWidth="1"/>
    <col min="7687" max="7937" width="9.140625" style="167"/>
    <col min="7938" max="7938" width="4" style="167" customWidth="1"/>
    <col min="7939" max="7939" width="48.85546875" style="167" customWidth="1"/>
    <col min="7940" max="7940" width="9.28515625" style="167" customWidth="1"/>
    <col min="7941" max="7941" width="12.28515625" style="167" customWidth="1"/>
    <col min="7942" max="7942" width="11.42578125" style="167" customWidth="1"/>
    <col min="7943" max="8193" width="9.140625" style="167"/>
    <col min="8194" max="8194" width="4" style="167" customWidth="1"/>
    <col min="8195" max="8195" width="48.85546875" style="167" customWidth="1"/>
    <col min="8196" max="8196" width="9.28515625" style="167" customWidth="1"/>
    <col min="8197" max="8197" width="12.28515625" style="167" customWidth="1"/>
    <col min="8198" max="8198" width="11.42578125" style="167" customWidth="1"/>
    <col min="8199" max="8449" width="9.140625" style="167"/>
    <col min="8450" max="8450" width="4" style="167" customWidth="1"/>
    <col min="8451" max="8451" width="48.85546875" style="167" customWidth="1"/>
    <col min="8452" max="8452" width="9.28515625" style="167" customWidth="1"/>
    <col min="8453" max="8453" width="12.28515625" style="167" customWidth="1"/>
    <col min="8454" max="8454" width="11.42578125" style="167" customWidth="1"/>
    <col min="8455" max="8705" width="9.140625" style="167"/>
    <col min="8706" max="8706" width="4" style="167" customWidth="1"/>
    <col min="8707" max="8707" width="48.85546875" style="167" customWidth="1"/>
    <col min="8708" max="8708" width="9.28515625" style="167" customWidth="1"/>
    <col min="8709" max="8709" width="12.28515625" style="167" customWidth="1"/>
    <col min="8710" max="8710" width="11.42578125" style="167" customWidth="1"/>
    <col min="8711" max="8961" width="9.140625" style="167"/>
    <col min="8962" max="8962" width="4" style="167" customWidth="1"/>
    <col min="8963" max="8963" width="48.85546875" style="167" customWidth="1"/>
    <col min="8964" max="8964" width="9.28515625" style="167" customWidth="1"/>
    <col min="8965" max="8965" width="12.28515625" style="167" customWidth="1"/>
    <col min="8966" max="8966" width="11.42578125" style="167" customWidth="1"/>
    <col min="8967" max="9217" width="9.140625" style="167"/>
    <col min="9218" max="9218" width="4" style="167" customWidth="1"/>
    <col min="9219" max="9219" width="48.85546875" style="167" customWidth="1"/>
    <col min="9220" max="9220" width="9.28515625" style="167" customWidth="1"/>
    <col min="9221" max="9221" width="12.28515625" style="167" customWidth="1"/>
    <col min="9222" max="9222" width="11.42578125" style="167" customWidth="1"/>
    <col min="9223" max="9473" width="9.140625" style="167"/>
    <col min="9474" max="9474" width="4" style="167" customWidth="1"/>
    <col min="9475" max="9475" width="48.85546875" style="167" customWidth="1"/>
    <col min="9476" max="9476" width="9.28515625" style="167" customWidth="1"/>
    <col min="9477" max="9477" width="12.28515625" style="167" customWidth="1"/>
    <col min="9478" max="9478" width="11.42578125" style="167" customWidth="1"/>
    <col min="9479" max="9729" width="9.140625" style="167"/>
    <col min="9730" max="9730" width="4" style="167" customWidth="1"/>
    <col min="9731" max="9731" width="48.85546875" style="167" customWidth="1"/>
    <col min="9732" max="9732" width="9.28515625" style="167" customWidth="1"/>
    <col min="9733" max="9733" width="12.28515625" style="167" customWidth="1"/>
    <col min="9734" max="9734" width="11.42578125" style="167" customWidth="1"/>
    <col min="9735" max="9985" width="9.140625" style="167"/>
    <col min="9986" max="9986" width="4" style="167" customWidth="1"/>
    <col min="9987" max="9987" width="48.85546875" style="167" customWidth="1"/>
    <col min="9988" max="9988" width="9.28515625" style="167" customWidth="1"/>
    <col min="9989" max="9989" width="12.28515625" style="167" customWidth="1"/>
    <col min="9990" max="9990" width="11.42578125" style="167" customWidth="1"/>
    <col min="9991" max="10241" width="9.140625" style="167"/>
    <col min="10242" max="10242" width="4" style="167" customWidth="1"/>
    <col min="10243" max="10243" width="48.85546875" style="167" customWidth="1"/>
    <col min="10244" max="10244" width="9.28515625" style="167" customWidth="1"/>
    <col min="10245" max="10245" width="12.28515625" style="167" customWidth="1"/>
    <col min="10246" max="10246" width="11.42578125" style="167" customWidth="1"/>
    <col min="10247" max="10497" width="9.140625" style="167"/>
    <col min="10498" max="10498" width="4" style="167" customWidth="1"/>
    <col min="10499" max="10499" width="48.85546875" style="167" customWidth="1"/>
    <col min="10500" max="10500" width="9.28515625" style="167" customWidth="1"/>
    <col min="10501" max="10501" width="12.28515625" style="167" customWidth="1"/>
    <col min="10502" max="10502" width="11.42578125" style="167" customWidth="1"/>
    <col min="10503" max="10753" width="9.140625" style="167"/>
    <col min="10754" max="10754" width="4" style="167" customWidth="1"/>
    <col min="10755" max="10755" width="48.85546875" style="167" customWidth="1"/>
    <col min="10756" max="10756" width="9.28515625" style="167" customWidth="1"/>
    <col min="10757" max="10757" width="12.28515625" style="167" customWidth="1"/>
    <col min="10758" max="10758" width="11.42578125" style="167" customWidth="1"/>
    <col min="10759" max="11009" width="9.140625" style="167"/>
    <col min="11010" max="11010" width="4" style="167" customWidth="1"/>
    <col min="11011" max="11011" width="48.85546875" style="167" customWidth="1"/>
    <col min="11012" max="11012" width="9.28515625" style="167" customWidth="1"/>
    <col min="11013" max="11013" width="12.28515625" style="167" customWidth="1"/>
    <col min="11014" max="11014" width="11.42578125" style="167" customWidth="1"/>
    <col min="11015" max="11265" width="9.140625" style="167"/>
    <col min="11266" max="11266" width="4" style="167" customWidth="1"/>
    <col min="11267" max="11267" width="48.85546875" style="167" customWidth="1"/>
    <col min="11268" max="11268" width="9.28515625" style="167" customWidth="1"/>
    <col min="11269" max="11269" width="12.28515625" style="167" customWidth="1"/>
    <col min="11270" max="11270" width="11.42578125" style="167" customWidth="1"/>
    <col min="11271" max="11521" width="9.140625" style="167"/>
    <col min="11522" max="11522" width="4" style="167" customWidth="1"/>
    <col min="11523" max="11523" width="48.85546875" style="167" customWidth="1"/>
    <col min="11524" max="11524" width="9.28515625" style="167" customWidth="1"/>
    <col min="11525" max="11525" width="12.28515625" style="167" customWidth="1"/>
    <col min="11526" max="11526" width="11.42578125" style="167" customWidth="1"/>
    <col min="11527" max="11777" width="9.140625" style="167"/>
    <col min="11778" max="11778" width="4" style="167" customWidth="1"/>
    <col min="11779" max="11779" width="48.85546875" style="167" customWidth="1"/>
    <col min="11780" max="11780" width="9.28515625" style="167" customWidth="1"/>
    <col min="11781" max="11781" width="12.28515625" style="167" customWidth="1"/>
    <col min="11782" max="11782" width="11.42578125" style="167" customWidth="1"/>
    <col min="11783" max="12033" width="9.140625" style="167"/>
    <col min="12034" max="12034" width="4" style="167" customWidth="1"/>
    <col min="12035" max="12035" width="48.85546875" style="167" customWidth="1"/>
    <col min="12036" max="12036" width="9.28515625" style="167" customWidth="1"/>
    <col min="12037" max="12037" width="12.28515625" style="167" customWidth="1"/>
    <col min="12038" max="12038" width="11.42578125" style="167" customWidth="1"/>
    <col min="12039" max="12289" width="9.140625" style="167"/>
    <col min="12290" max="12290" width="4" style="167" customWidth="1"/>
    <col min="12291" max="12291" width="48.85546875" style="167" customWidth="1"/>
    <col min="12292" max="12292" width="9.28515625" style="167" customWidth="1"/>
    <col min="12293" max="12293" width="12.28515625" style="167" customWidth="1"/>
    <col min="12294" max="12294" width="11.42578125" style="167" customWidth="1"/>
    <col min="12295" max="12545" width="9.140625" style="167"/>
    <col min="12546" max="12546" width="4" style="167" customWidth="1"/>
    <col min="12547" max="12547" width="48.85546875" style="167" customWidth="1"/>
    <col min="12548" max="12548" width="9.28515625" style="167" customWidth="1"/>
    <col min="12549" max="12549" width="12.28515625" style="167" customWidth="1"/>
    <col min="12550" max="12550" width="11.42578125" style="167" customWidth="1"/>
    <col min="12551" max="12801" width="9.140625" style="167"/>
    <col min="12802" max="12802" width="4" style="167" customWidth="1"/>
    <col min="12803" max="12803" width="48.85546875" style="167" customWidth="1"/>
    <col min="12804" max="12804" width="9.28515625" style="167" customWidth="1"/>
    <col min="12805" max="12805" width="12.28515625" style="167" customWidth="1"/>
    <col min="12806" max="12806" width="11.42578125" style="167" customWidth="1"/>
    <col min="12807" max="13057" width="9.140625" style="167"/>
    <col min="13058" max="13058" width="4" style="167" customWidth="1"/>
    <col min="13059" max="13059" width="48.85546875" style="167" customWidth="1"/>
    <col min="13060" max="13060" width="9.28515625" style="167" customWidth="1"/>
    <col min="13061" max="13061" width="12.28515625" style="167" customWidth="1"/>
    <col min="13062" max="13062" width="11.42578125" style="167" customWidth="1"/>
    <col min="13063" max="13313" width="9.140625" style="167"/>
    <col min="13314" max="13314" width="4" style="167" customWidth="1"/>
    <col min="13315" max="13315" width="48.85546875" style="167" customWidth="1"/>
    <col min="13316" max="13316" width="9.28515625" style="167" customWidth="1"/>
    <col min="13317" max="13317" width="12.28515625" style="167" customWidth="1"/>
    <col min="13318" max="13318" width="11.42578125" style="167" customWidth="1"/>
    <col min="13319" max="13569" width="9.140625" style="167"/>
    <col min="13570" max="13570" width="4" style="167" customWidth="1"/>
    <col min="13571" max="13571" width="48.85546875" style="167" customWidth="1"/>
    <col min="13572" max="13572" width="9.28515625" style="167" customWidth="1"/>
    <col min="13573" max="13573" width="12.28515625" style="167" customWidth="1"/>
    <col min="13574" max="13574" width="11.42578125" style="167" customWidth="1"/>
    <col min="13575" max="13825" width="9.140625" style="167"/>
    <col min="13826" max="13826" width="4" style="167" customWidth="1"/>
    <col min="13827" max="13827" width="48.85546875" style="167" customWidth="1"/>
    <col min="13828" max="13828" width="9.28515625" style="167" customWidth="1"/>
    <col min="13829" max="13829" width="12.28515625" style="167" customWidth="1"/>
    <col min="13830" max="13830" width="11.42578125" style="167" customWidth="1"/>
    <col min="13831" max="14081" width="9.140625" style="167"/>
    <col min="14082" max="14082" width="4" style="167" customWidth="1"/>
    <col min="14083" max="14083" width="48.85546875" style="167" customWidth="1"/>
    <col min="14084" max="14084" width="9.28515625" style="167" customWidth="1"/>
    <col min="14085" max="14085" width="12.28515625" style="167" customWidth="1"/>
    <col min="14086" max="14086" width="11.42578125" style="167" customWidth="1"/>
    <col min="14087" max="14337" width="9.140625" style="167"/>
    <col min="14338" max="14338" width="4" style="167" customWidth="1"/>
    <col min="14339" max="14339" width="48.85546875" style="167" customWidth="1"/>
    <col min="14340" max="14340" width="9.28515625" style="167" customWidth="1"/>
    <col min="14341" max="14341" width="12.28515625" style="167" customWidth="1"/>
    <col min="14342" max="14342" width="11.42578125" style="167" customWidth="1"/>
    <col min="14343" max="14593" width="9.140625" style="167"/>
    <col min="14594" max="14594" width="4" style="167" customWidth="1"/>
    <col min="14595" max="14595" width="48.85546875" style="167" customWidth="1"/>
    <col min="14596" max="14596" width="9.28515625" style="167" customWidth="1"/>
    <col min="14597" max="14597" width="12.28515625" style="167" customWidth="1"/>
    <col min="14598" max="14598" width="11.42578125" style="167" customWidth="1"/>
    <col min="14599" max="14849" width="9.140625" style="167"/>
    <col min="14850" max="14850" width="4" style="167" customWidth="1"/>
    <col min="14851" max="14851" width="48.85546875" style="167" customWidth="1"/>
    <col min="14852" max="14852" width="9.28515625" style="167" customWidth="1"/>
    <col min="14853" max="14853" width="12.28515625" style="167" customWidth="1"/>
    <col min="14854" max="14854" width="11.42578125" style="167" customWidth="1"/>
    <col min="14855" max="15105" width="9.140625" style="167"/>
    <col min="15106" max="15106" width="4" style="167" customWidth="1"/>
    <col min="15107" max="15107" width="48.85546875" style="167" customWidth="1"/>
    <col min="15108" max="15108" width="9.28515625" style="167" customWidth="1"/>
    <col min="15109" max="15109" width="12.28515625" style="167" customWidth="1"/>
    <col min="15110" max="15110" width="11.42578125" style="167" customWidth="1"/>
    <col min="15111" max="15361" width="9.140625" style="167"/>
    <col min="15362" max="15362" width="4" style="167" customWidth="1"/>
    <col min="15363" max="15363" width="48.85546875" style="167" customWidth="1"/>
    <col min="15364" max="15364" width="9.28515625" style="167" customWidth="1"/>
    <col min="15365" max="15365" width="12.28515625" style="167" customWidth="1"/>
    <col min="15366" max="15366" width="11.42578125" style="167" customWidth="1"/>
    <col min="15367" max="15617" width="9.140625" style="167"/>
    <col min="15618" max="15618" width="4" style="167" customWidth="1"/>
    <col min="15619" max="15619" width="48.85546875" style="167" customWidth="1"/>
    <col min="15620" max="15620" width="9.28515625" style="167" customWidth="1"/>
    <col min="15621" max="15621" width="12.28515625" style="167" customWidth="1"/>
    <col min="15622" max="15622" width="11.42578125" style="167" customWidth="1"/>
    <col min="15623" max="15873" width="9.140625" style="167"/>
    <col min="15874" max="15874" width="4" style="167" customWidth="1"/>
    <col min="15875" max="15875" width="48.85546875" style="167" customWidth="1"/>
    <col min="15876" max="15876" width="9.28515625" style="167" customWidth="1"/>
    <col min="15877" max="15877" width="12.28515625" style="167" customWidth="1"/>
    <col min="15878" max="15878" width="11.42578125" style="167" customWidth="1"/>
    <col min="15879" max="16129" width="9.140625" style="167"/>
    <col min="16130" max="16130" width="4" style="167" customWidth="1"/>
    <col min="16131" max="16131" width="48.85546875" style="167" customWidth="1"/>
    <col min="16132" max="16132" width="9.28515625" style="167" customWidth="1"/>
    <col min="16133" max="16133" width="12.28515625" style="167" customWidth="1"/>
    <col min="16134" max="16134" width="11.42578125" style="167" customWidth="1"/>
    <col min="16135" max="16384" width="9.140625" style="167"/>
  </cols>
  <sheetData>
    <row r="1" spans="1:7" ht="15.75">
      <c r="A1" s="254" t="s">
        <v>0</v>
      </c>
      <c r="B1" s="252"/>
    </row>
    <row r="2" spans="1:7">
      <c r="C2" s="264" t="s">
        <v>113</v>
      </c>
      <c r="D2" s="264"/>
      <c r="E2" s="264"/>
      <c r="F2" s="265"/>
    </row>
    <row r="3" spans="1:7">
      <c r="C3" s="168"/>
      <c r="D3" s="168"/>
      <c r="E3" s="168"/>
      <c r="F3" s="169"/>
    </row>
    <row r="4" spans="1:7">
      <c r="C4" s="168"/>
      <c r="D4" s="168"/>
      <c r="E4" s="168"/>
      <c r="F4" s="169"/>
    </row>
    <row r="5" spans="1:7">
      <c r="C5" s="168"/>
      <c r="D5" s="168"/>
      <c r="E5" s="168"/>
      <c r="F5" s="169"/>
    </row>
    <row r="6" spans="1:7">
      <c r="A6" s="253"/>
      <c r="B6" s="264" t="s">
        <v>114</v>
      </c>
      <c r="C6" s="264"/>
      <c r="D6" s="264"/>
      <c r="E6" s="264"/>
      <c r="F6" s="264"/>
    </row>
    <row r="7" spans="1:7">
      <c r="A7" s="253"/>
      <c r="B7" s="264" t="s">
        <v>115</v>
      </c>
      <c r="C7" s="264"/>
      <c r="D7" s="264"/>
      <c r="E7" s="264"/>
      <c r="F7" s="266"/>
    </row>
    <row r="8" spans="1:7">
      <c r="A8" s="267" t="s">
        <v>4</v>
      </c>
      <c r="B8" s="266"/>
      <c r="C8" s="266"/>
      <c r="D8" s="266"/>
      <c r="E8" s="266"/>
      <c r="F8" s="266"/>
    </row>
    <row r="9" spans="1:7">
      <c r="A9" s="170"/>
      <c r="B9" s="171"/>
      <c r="C9" s="171"/>
      <c r="D9" s="171"/>
      <c r="E9" s="171"/>
      <c r="F9" s="171"/>
    </row>
    <row r="10" spans="1:7">
      <c r="A10" s="170"/>
      <c r="B10" s="171"/>
      <c r="C10" s="171"/>
      <c r="D10" s="171"/>
      <c r="E10" s="171"/>
      <c r="F10" s="171"/>
    </row>
    <row r="11" spans="1:7">
      <c r="A11" s="170"/>
      <c r="B11" s="171"/>
      <c r="C11" s="171"/>
      <c r="D11" s="171"/>
      <c r="E11" s="171"/>
      <c r="F11" s="171"/>
    </row>
    <row r="12" spans="1:7">
      <c r="F12" s="161" t="s">
        <v>116</v>
      </c>
    </row>
    <row r="13" spans="1:7" ht="29.25" customHeight="1">
      <c r="A13" s="172" t="s">
        <v>117</v>
      </c>
      <c r="B13" s="173" t="s">
        <v>6</v>
      </c>
      <c r="C13" s="173" t="s">
        <v>7</v>
      </c>
      <c r="D13" s="172" t="s">
        <v>118</v>
      </c>
      <c r="E13" s="172" t="s">
        <v>133</v>
      </c>
      <c r="F13" s="172" t="s">
        <v>119</v>
      </c>
      <c r="G13" s="172" t="s">
        <v>134</v>
      </c>
    </row>
    <row r="14" spans="1:7" s="174" customFormat="1" ht="24" customHeight="1">
      <c r="A14" s="173">
        <v>0</v>
      </c>
      <c r="B14" s="173">
        <v>1</v>
      </c>
      <c r="C14" s="173">
        <v>2</v>
      </c>
      <c r="D14" s="173" t="s">
        <v>135</v>
      </c>
      <c r="E14" s="173">
        <v>4</v>
      </c>
      <c r="F14" s="173">
        <v>5</v>
      </c>
      <c r="G14" s="203">
        <v>6</v>
      </c>
    </row>
    <row r="15" spans="1:7" ht="26.25" customHeight="1">
      <c r="A15" s="175"/>
      <c r="B15" s="56" t="s">
        <v>120</v>
      </c>
      <c r="C15" s="56"/>
      <c r="D15" s="250">
        <f>SUM(D16:D24)-D23</f>
        <v>6513</v>
      </c>
      <c r="E15" s="250">
        <f t="shared" ref="E15:G15" si="0">SUM(E16:E24)-E23</f>
        <v>86</v>
      </c>
      <c r="F15" s="250">
        <f t="shared" si="0"/>
        <v>977</v>
      </c>
      <c r="G15" s="250">
        <f t="shared" si="0"/>
        <v>5450</v>
      </c>
    </row>
    <row r="16" spans="1:7" ht="26.25" customHeight="1">
      <c r="A16" s="176"/>
      <c r="B16" s="176" t="s">
        <v>121</v>
      </c>
      <c r="C16" s="177" t="s">
        <v>122</v>
      </c>
      <c r="D16" s="217">
        <f>D26</f>
        <v>128</v>
      </c>
      <c r="E16" s="217">
        <f t="shared" ref="E16:G16" si="1">E26</f>
        <v>0</v>
      </c>
      <c r="F16" s="217">
        <f t="shared" si="1"/>
        <v>128</v>
      </c>
      <c r="G16" s="217">
        <f t="shared" si="1"/>
        <v>0</v>
      </c>
    </row>
    <row r="17" spans="1:15" s="206" customFormat="1" ht="26.25" customHeight="1">
      <c r="A17" s="204"/>
      <c r="B17" s="204" t="s">
        <v>136</v>
      </c>
      <c r="C17" s="205" t="s">
        <v>28</v>
      </c>
      <c r="D17" s="220">
        <f>D27</f>
        <v>15</v>
      </c>
      <c r="E17" s="220">
        <f t="shared" ref="E17:G17" si="2">E27</f>
        <v>0</v>
      </c>
      <c r="F17" s="220">
        <f t="shared" si="2"/>
        <v>15</v>
      </c>
      <c r="G17" s="220">
        <f t="shared" si="2"/>
        <v>0</v>
      </c>
    </row>
    <row r="18" spans="1:15" ht="34.5" customHeight="1">
      <c r="A18" s="178"/>
      <c r="B18" s="179" t="s">
        <v>29</v>
      </c>
      <c r="C18" s="111" t="s">
        <v>30</v>
      </c>
      <c r="D18" s="217">
        <f>D28</f>
        <v>-126</v>
      </c>
      <c r="E18" s="217">
        <f t="shared" ref="E18:G18" si="3">E28</f>
        <v>0</v>
      </c>
      <c r="F18" s="217">
        <f t="shared" si="3"/>
        <v>-126</v>
      </c>
      <c r="G18" s="217">
        <f t="shared" si="3"/>
        <v>0</v>
      </c>
    </row>
    <row r="19" spans="1:15" ht="26.25" customHeight="1">
      <c r="A19" s="178"/>
      <c r="B19" s="180" t="s">
        <v>123</v>
      </c>
      <c r="C19" s="111" t="s">
        <v>32</v>
      </c>
      <c r="D19" s="217">
        <f>D31</f>
        <v>126</v>
      </c>
      <c r="E19" s="217">
        <f t="shared" ref="E19:G19" si="4">E31</f>
        <v>0</v>
      </c>
      <c r="F19" s="217">
        <f t="shared" si="4"/>
        <v>126</v>
      </c>
      <c r="G19" s="217">
        <f t="shared" si="4"/>
        <v>0</v>
      </c>
    </row>
    <row r="20" spans="1:15" ht="26.25" customHeight="1">
      <c r="A20" s="178"/>
      <c r="B20" s="27" t="s">
        <v>36</v>
      </c>
      <c r="C20" s="21" t="s">
        <v>37</v>
      </c>
      <c r="D20" s="218">
        <f>D29</f>
        <v>0</v>
      </c>
      <c r="E20" s="218">
        <f t="shared" ref="E20:G20" si="5">E29</f>
        <v>86</v>
      </c>
      <c r="F20" s="218">
        <f t="shared" si="5"/>
        <v>0</v>
      </c>
      <c r="G20" s="218">
        <f t="shared" si="5"/>
        <v>-86</v>
      </c>
    </row>
    <row r="21" spans="1:15" ht="26.25" customHeight="1">
      <c r="A21" s="178"/>
      <c r="B21" s="27" t="s">
        <v>40</v>
      </c>
      <c r="C21" s="21" t="s">
        <v>41</v>
      </c>
      <c r="D21" s="218">
        <f>D32</f>
        <v>653</v>
      </c>
      <c r="E21" s="218">
        <f t="shared" ref="E21:G21" si="6">E32</f>
        <v>0</v>
      </c>
      <c r="F21" s="218">
        <f t="shared" si="6"/>
        <v>653</v>
      </c>
      <c r="G21" s="218">
        <f t="shared" si="6"/>
        <v>0</v>
      </c>
    </row>
    <row r="22" spans="1:15" ht="25.5">
      <c r="A22" s="178"/>
      <c r="B22" s="207" t="s">
        <v>140</v>
      </c>
      <c r="C22" s="111" t="s">
        <v>137</v>
      </c>
      <c r="D22" s="218">
        <f>D33</f>
        <v>5536</v>
      </c>
      <c r="E22" s="218">
        <f t="shared" ref="E22:G22" si="7">E33</f>
        <v>0</v>
      </c>
      <c r="F22" s="218">
        <f t="shared" si="7"/>
        <v>0</v>
      </c>
      <c r="G22" s="218">
        <f t="shared" si="7"/>
        <v>5536</v>
      </c>
    </row>
    <row r="23" spans="1:15" ht="39">
      <c r="A23" s="178"/>
      <c r="B23" s="179" t="s">
        <v>138</v>
      </c>
      <c r="C23" s="208" t="s">
        <v>139</v>
      </c>
      <c r="D23" s="218">
        <f>D34</f>
        <v>5536</v>
      </c>
      <c r="E23" s="218">
        <f t="shared" ref="E23:G23" si="8">E34</f>
        <v>0</v>
      </c>
      <c r="F23" s="218">
        <f t="shared" si="8"/>
        <v>0</v>
      </c>
      <c r="G23" s="218">
        <f t="shared" si="8"/>
        <v>5536</v>
      </c>
    </row>
    <row r="24" spans="1:15" ht="26.25">
      <c r="A24" s="178"/>
      <c r="B24" s="27" t="s">
        <v>42</v>
      </c>
      <c r="C24" s="21" t="s">
        <v>43</v>
      </c>
      <c r="D24" s="218">
        <f>D35</f>
        <v>181</v>
      </c>
      <c r="E24" s="218">
        <f t="shared" ref="E24:G24" si="9">E35</f>
        <v>0</v>
      </c>
      <c r="F24" s="218">
        <f t="shared" si="9"/>
        <v>181</v>
      </c>
      <c r="G24" s="218">
        <f t="shared" si="9"/>
        <v>0</v>
      </c>
    </row>
    <row r="25" spans="1:15" ht="27.75" customHeight="1">
      <c r="A25" s="181"/>
      <c r="B25" s="56" t="s">
        <v>124</v>
      </c>
      <c r="C25" s="129"/>
      <c r="D25" s="268">
        <f>SUM(D26:D29)</f>
        <v>17</v>
      </c>
      <c r="E25" s="268">
        <f t="shared" ref="E25:G25" si="10">SUM(E26:E29)</f>
        <v>86</v>
      </c>
      <c r="F25" s="268">
        <f t="shared" si="10"/>
        <v>17</v>
      </c>
      <c r="G25" s="268">
        <f t="shared" si="10"/>
        <v>-86</v>
      </c>
    </row>
    <row r="26" spans="1:15" ht="27.75" customHeight="1">
      <c r="A26" s="182"/>
      <c r="B26" s="176" t="s">
        <v>121</v>
      </c>
      <c r="C26" s="111" t="s">
        <v>122</v>
      </c>
      <c r="D26" s="221">
        <f>E26+F26+G26</f>
        <v>128</v>
      </c>
      <c r="E26" s="221">
        <v>0</v>
      </c>
      <c r="F26" s="221">
        <v>128</v>
      </c>
      <c r="G26" s="219">
        <v>0</v>
      </c>
    </row>
    <row r="27" spans="1:15" ht="27.75" customHeight="1">
      <c r="A27" s="182"/>
      <c r="B27" s="204" t="s">
        <v>136</v>
      </c>
      <c r="C27" s="205" t="s">
        <v>28</v>
      </c>
      <c r="D27" s="221">
        <f t="shared" ref="D27:D29" si="11">E27+F27+G27</f>
        <v>15</v>
      </c>
      <c r="E27" s="221">
        <v>0</v>
      </c>
      <c r="F27" s="221">
        <v>15</v>
      </c>
      <c r="G27" s="219">
        <v>0</v>
      </c>
    </row>
    <row r="28" spans="1:15" ht="33.75" customHeight="1">
      <c r="A28" s="183"/>
      <c r="B28" s="179" t="s">
        <v>29</v>
      </c>
      <c r="C28" s="111" t="s">
        <v>30</v>
      </c>
      <c r="D28" s="221">
        <f t="shared" si="11"/>
        <v>-126</v>
      </c>
      <c r="E28" s="221">
        <v>0</v>
      </c>
      <c r="F28" s="222">
        <f>-120-6</f>
        <v>-126</v>
      </c>
      <c r="G28" s="219">
        <v>0</v>
      </c>
    </row>
    <row r="29" spans="1:15" ht="33.75" customHeight="1">
      <c r="A29" s="183"/>
      <c r="B29" s="27" t="s">
        <v>36</v>
      </c>
      <c r="C29" s="21" t="s">
        <v>37</v>
      </c>
      <c r="D29" s="221">
        <f t="shared" si="11"/>
        <v>0</v>
      </c>
      <c r="E29" s="221">
        <v>86</v>
      </c>
      <c r="F29" s="222">
        <v>0</v>
      </c>
      <c r="G29" s="219">
        <v>-86</v>
      </c>
    </row>
    <row r="30" spans="1:15" ht="32.25" customHeight="1">
      <c r="A30" s="175"/>
      <c r="B30" s="56" t="s">
        <v>125</v>
      </c>
      <c r="C30" s="56"/>
      <c r="D30" s="250">
        <f>D31+D32+D33+D35</f>
        <v>6496</v>
      </c>
      <c r="E30" s="250">
        <f t="shared" ref="E30:G30" si="12">E31+E32+E33+E35</f>
        <v>0</v>
      </c>
      <c r="F30" s="250">
        <f t="shared" si="12"/>
        <v>960</v>
      </c>
      <c r="G30" s="250">
        <f t="shared" si="12"/>
        <v>5536</v>
      </c>
      <c r="H30" s="184"/>
      <c r="I30" s="184"/>
      <c r="J30" s="184"/>
      <c r="K30" s="184"/>
      <c r="L30" s="184"/>
      <c r="M30" s="184"/>
      <c r="N30" s="184"/>
      <c r="O30" s="184"/>
    </row>
    <row r="31" spans="1:15" ht="28.5" customHeight="1">
      <c r="A31" s="173"/>
      <c r="B31" s="180" t="s">
        <v>123</v>
      </c>
      <c r="C31" s="185" t="s">
        <v>32</v>
      </c>
      <c r="D31" s="223">
        <f>E31+F31+G31</f>
        <v>126</v>
      </c>
      <c r="E31" s="223">
        <v>0</v>
      </c>
      <c r="F31" s="223">
        <f>120+6</f>
        <v>126</v>
      </c>
      <c r="G31" s="219">
        <v>0</v>
      </c>
      <c r="H31" s="184"/>
      <c r="I31" s="184"/>
      <c r="J31" s="184"/>
      <c r="K31" s="184"/>
      <c r="L31" s="184"/>
      <c r="M31" s="184"/>
      <c r="N31" s="184"/>
      <c r="O31" s="184"/>
    </row>
    <row r="32" spans="1:15" ht="28.5" customHeight="1">
      <c r="A32" s="173"/>
      <c r="B32" s="27" t="s">
        <v>40</v>
      </c>
      <c r="C32" s="21" t="s">
        <v>41</v>
      </c>
      <c r="D32" s="223">
        <f t="shared" ref="D32:D35" si="13">E32+F32+G32</f>
        <v>653</v>
      </c>
      <c r="E32" s="223">
        <v>0</v>
      </c>
      <c r="F32" s="223">
        <v>653</v>
      </c>
      <c r="G32" s="219">
        <v>0</v>
      </c>
      <c r="H32" s="184"/>
      <c r="I32" s="184"/>
      <c r="J32" s="184"/>
      <c r="K32" s="184"/>
      <c r="L32" s="184"/>
      <c r="M32" s="184"/>
      <c r="N32" s="184"/>
      <c r="O32" s="184"/>
    </row>
    <row r="33" spans="1:15" ht="28.5" customHeight="1">
      <c r="A33" s="173"/>
      <c r="B33" s="207" t="s">
        <v>140</v>
      </c>
      <c r="C33" s="111" t="s">
        <v>137</v>
      </c>
      <c r="D33" s="223">
        <f t="shared" si="13"/>
        <v>5536</v>
      </c>
      <c r="E33" s="223">
        <f>E34</f>
        <v>0</v>
      </c>
      <c r="F33" s="223">
        <f>F34</f>
        <v>0</v>
      </c>
      <c r="G33" s="223">
        <f>G34</f>
        <v>5536</v>
      </c>
      <c r="H33" s="184"/>
      <c r="I33" s="184"/>
      <c r="J33" s="184"/>
      <c r="K33" s="184"/>
      <c r="L33" s="184"/>
      <c r="M33" s="184"/>
      <c r="N33" s="184"/>
      <c r="O33" s="184"/>
    </row>
    <row r="34" spans="1:15" ht="28.5" customHeight="1">
      <c r="A34" s="173"/>
      <c r="B34" s="179" t="s">
        <v>138</v>
      </c>
      <c r="C34" s="208" t="s">
        <v>139</v>
      </c>
      <c r="D34" s="223">
        <f t="shared" si="13"/>
        <v>5536</v>
      </c>
      <c r="E34" s="223">
        <v>0</v>
      </c>
      <c r="F34" s="223">
        <v>0</v>
      </c>
      <c r="G34" s="223">
        <v>5536</v>
      </c>
      <c r="H34" s="184"/>
      <c r="I34" s="184"/>
      <c r="J34" s="184"/>
      <c r="K34" s="184"/>
      <c r="L34" s="184"/>
      <c r="M34" s="184"/>
      <c r="N34" s="184"/>
      <c r="O34" s="184"/>
    </row>
    <row r="35" spans="1:15" ht="28.5" customHeight="1">
      <c r="A35" s="173"/>
      <c r="B35" s="27" t="s">
        <v>42</v>
      </c>
      <c r="C35" s="21" t="s">
        <v>43</v>
      </c>
      <c r="D35" s="223">
        <f t="shared" si="13"/>
        <v>181</v>
      </c>
      <c r="E35" s="223">
        <v>0</v>
      </c>
      <c r="F35" s="228">
        <v>181</v>
      </c>
      <c r="G35" s="219">
        <v>0</v>
      </c>
      <c r="H35" s="184"/>
      <c r="I35" s="184"/>
      <c r="J35" s="184"/>
      <c r="K35" s="184"/>
      <c r="L35" s="184"/>
      <c r="M35" s="184"/>
      <c r="N35" s="184"/>
      <c r="O35" s="184"/>
    </row>
    <row r="36" spans="1:15" ht="36.75" customHeight="1">
      <c r="A36" s="186"/>
      <c r="B36" s="187" t="s">
        <v>56</v>
      </c>
      <c r="C36" s="242">
        <v>50.1</v>
      </c>
      <c r="D36" s="224">
        <f>D37+D40</f>
        <v>6513</v>
      </c>
      <c r="E36" s="224">
        <f t="shared" ref="E36:G36" si="14">E37+E40</f>
        <v>86</v>
      </c>
      <c r="F36" s="224">
        <f t="shared" si="14"/>
        <v>977</v>
      </c>
      <c r="G36" s="224">
        <f t="shared" si="14"/>
        <v>5450</v>
      </c>
      <c r="H36" s="184"/>
      <c r="I36" s="184"/>
      <c r="J36" s="184"/>
      <c r="K36" s="184"/>
      <c r="L36" s="184"/>
      <c r="M36" s="184"/>
      <c r="N36" s="184"/>
      <c r="O36" s="184"/>
    </row>
    <row r="37" spans="1:15" ht="27" customHeight="1">
      <c r="A37" s="186"/>
      <c r="B37" s="188" t="s">
        <v>57</v>
      </c>
      <c r="C37" s="187"/>
      <c r="D37" s="224">
        <f>D38+D39</f>
        <v>17</v>
      </c>
      <c r="E37" s="224">
        <f t="shared" ref="E37:G37" si="15">E38+E39</f>
        <v>86</v>
      </c>
      <c r="F37" s="224">
        <f t="shared" si="15"/>
        <v>17</v>
      </c>
      <c r="G37" s="224">
        <f t="shared" si="15"/>
        <v>-86</v>
      </c>
      <c r="H37" s="184"/>
      <c r="I37" s="184"/>
      <c r="J37" s="184"/>
      <c r="K37" s="184"/>
      <c r="L37" s="184"/>
      <c r="M37" s="184"/>
      <c r="N37" s="184"/>
      <c r="O37" s="184"/>
    </row>
    <row r="38" spans="1:15" ht="27" customHeight="1">
      <c r="A38" s="186"/>
      <c r="B38" s="188" t="s">
        <v>58</v>
      </c>
      <c r="C38" s="243">
        <v>10</v>
      </c>
      <c r="D38" s="224">
        <f>D44</f>
        <v>0</v>
      </c>
      <c r="E38" s="224">
        <f t="shared" ref="E38:G38" si="16">E44</f>
        <v>78</v>
      </c>
      <c r="F38" s="224">
        <f t="shared" si="16"/>
        <v>0</v>
      </c>
      <c r="G38" s="224">
        <f t="shared" si="16"/>
        <v>-78</v>
      </c>
      <c r="H38" s="184"/>
      <c r="I38" s="184"/>
      <c r="J38" s="184"/>
      <c r="K38" s="184"/>
      <c r="L38" s="184"/>
      <c r="M38" s="184"/>
      <c r="N38" s="184"/>
      <c r="O38" s="184"/>
    </row>
    <row r="39" spans="1:15" ht="28.5" customHeight="1">
      <c r="A39" s="186"/>
      <c r="B39" s="189" t="s">
        <v>59</v>
      </c>
      <c r="C39" s="187">
        <v>20</v>
      </c>
      <c r="D39" s="224">
        <f>D45+D102</f>
        <v>17</v>
      </c>
      <c r="E39" s="224">
        <f t="shared" ref="E39:G39" si="17">E45+E102</f>
        <v>8</v>
      </c>
      <c r="F39" s="224">
        <f t="shared" si="17"/>
        <v>17</v>
      </c>
      <c r="G39" s="224">
        <f t="shared" si="17"/>
        <v>-8</v>
      </c>
      <c r="H39" s="184"/>
      <c r="I39" s="184"/>
      <c r="J39" s="184"/>
      <c r="K39" s="184"/>
      <c r="L39" s="184"/>
      <c r="M39" s="184"/>
      <c r="N39" s="184"/>
      <c r="O39" s="184"/>
    </row>
    <row r="40" spans="1:15" ht="25.5" customHeight="1">
      <c r="A40" s="186"/>
      <c r="B40" s="188" t="s">
        <v>61</v>
      </c>
      <c r="C40" s="187"/>
      <c r="D40" s="224">
        <f>D41</f>
        <v>6496</v>
      </c>
      <c r="E40" s="224">
        <f t="shared" ref="E40:G40" si="18">E41</f>
        <v>0</v>
      </c>
      <c r="F40" s="224">
        <f t="shared" si="18"/>
        <v>960</v>
      </c>
      <c r="G40" s="224">
        <f t="shared" si="18"/>
        <v>5536</v>
      </c>
      <c r="H40" s="184"/>
      <c r="I40" s="184"/>
      <c r="J40" s="184"/>
      <c r="K40" s="184"/>
      <c r="L40" s="184"/>
      <c r="M40" s="184"/>
      <c r="N40" s="184"/>
      <c r="O40" s="184"/>
    </row>
    <row r="41" spans="1:15" ht="24" customHeight="1">
      <c r="A41" s="186"/>
      <c r="B41" s="189" t="s">
        <v>126</v>
      </c>
      <c r="C41" s="187">
        <v>70</v>
      </c>
      <c r="D41" s="224">
        <f>D47+D96+D104</f>
        <v>6496</v>
      </c>
      <c r="E41" s="224">
        <f t="shared" ref="E41:G41" si="19">E47+E96+E104</f>
        <v>0</v>
      </c>
      <c r="F41" s="224">
        <f t="shared" si="19"/>
        <v>960</v>
      </c>
      <c r="G41" s="224">
        <f t="shared" si="19"/>
        <v>5536</v>
      </c>
      <c r="H41" s="184"/>
      <c r="I41" s="184"/>
      <c r="J41" s="184"/>
      <c r="K41" s="184"/>
      <c r="L41" s="184"/>
      <c r="M41" s="184"/>
      <c r="N41" s="184"/>
      <c r="O41" s="184"/>
    </row>
    <row r="42" spans="1:15" ht="24" customHeight="1">
      <c r="A42" s="56"/>
      <c r="B42" s="56" t="s">
        <v>69</v>
      </c>
      <c r="C42" s="57">
        <v>66.099999999999994</v>
      </c>
      <c r="D42" s="225">
        <f>D43+D46</f>
        <v>6204</v>
      </c>
      <c r="E42" s="225">
        <f t="shared" ref="E42:G42" si="20">E43+E46</f>
        <v>86</v>
      </c>
      <c r="F42" s="225">
        <f t="shared" si="20"/>
        <v>668</v>
      </c>
      <c r="G42" s="225">
        <f t="shared" si="20"/>
        <v>5450</v>
      </c>
      <c r="H42" s="184"/>
      <c r="I42" s="184"/>
      <c r="J42" s="184"/>
      <c r="K42" s="184"/>
      <c r="L42" s="184"/>
      <c r="M42" s="184"/>
      <c r="N42" s="184">
        <f>6195+120</f>
        <v>6315</v>
      </c>
      <c r="O42" s="184"/>
    </row>
    <row r="43" spans="1:15" ht="24" customHeight="1">
      <c r="A43" s="56"/>
      <c r="B43" s="60" t="s">
        <v>57</v>
      </c>
      <c r="C43" s="56"/>
      <c r="D43" s="225">
        <f>D45+D44</f>
        <v>9</v>
      </c>
      <c r="E43" s="225">
        <f t="shared" ref="E43:G43" si="21">E45+E44</f>
        <v>86</v>
      </c>
      <c r="F43" s="225">
        <f t="shared" si="21"/>
        <v>9</v>
      </c>
      <c r="G43" s="225">
        <f t="shared" si="21"/>
        <v>-86</v>
      </c>
      <c r="H43" s="184"/>
      <c r="I43" s="184"/>
      <c r="J43" s="184"/>
      <c r="K43" s="184"/>
      <c r="L43" s="184"/>
      <c r="M43" s="184"/>
      <c r="N43" s="184"/>
      <c r="O43" s="184"/>
    </row>
    <row r="44" spans="1:15" ht="24" customHeight="1">
      <c r="A44" s="56"/>
      <c r="B44" s="61" t="s">
        <v>58</v>
      </c>
      <c r="C44" s="56">
        <v>10</v>
      </c>
      <c r="D44" s="225">
        <f>D77</f>
        <v>0</v>
      </c>
      <c r="E44" s="225">
        <f t="shared" ref="E44:G44" si="22">E77</f>
        <v>78</v>
      </c>
      <c r="F44" s="225">
        <f t="shared" si="22"/>
        <v>0</v>
      </c>
      <c r="G44" s="225">
        <f t="shared" si="22"/>
        <v>-78</v>
      </c>
      <c r="H44" s="184"/>
      <c r="I44" s="184"/>
      <c r="J44" s="184"/>
      <c r="K44" s="184"/>
      <c r="L44" s="184"/>
      <c r="M44" s="184"/>
      <c r="N44" s="184"/>
      <c r="O44" s="184"/>
    </row>
    <row r="45" spans="1:15" ht="24" customHeight="1">
      <c r="A45" s="56"/>
      <c r="B45" s="61" t="s">
        <v>59</v>
      </c>
      <c r="C45" s="56">
        <v>20</v>
      </c>
      <c r="D45" s="225">
        <f>D50+D78</f>
        <v>9</v>
      </c>
      <c r="E45" s="225">
        <f t="shared" ref="E45:G45" si="23">E50+E78</f>
        <v>8</v>
      </c>
      <c r="F45" s="225">
        <f t="shared" si="23"/>
        <v>9</v>
      </c>
      <c r="G45" s="225">
        <f t="shared" si="23"/>
        <v>-8</v>
      </c>
      <c r="H45" s="184"/>
      <c r="I45" s="184"/>
      <c r="J45" s="184"/>
      <c r="K45" s="184"/>
      <c r="L45" s="184"/>
      <c r="M45" s="184"/>
      <c r="N45" s="184"/>
      <c r="O45" s="184"/>
    </row>
    <row r="46" spans="1:15" ht="24" customHeight="1">
      <c r="A46" s="56"/>
      <c r="B46" s="61" t="s">
        <v>61</v>
      </c>
      <c r="C46" s="56"/>
      <c r="D46" s="225">
        <f>D47</f>
        <v>6195</v>
      </c>
      <c r="E46" s="225">
        <f t="shared" ref="E46:F46" si="24">E47</f>
        <v>0</v>
      </c>
      <c r="F46" s="225">
        <f t="shared" si="24"/>
        <v>659</v>
      </c>
      <c r="G46" s="225">
        <f>G47</f>
        <v>5536</v>
      </c>
      <c r="H46" s="184"/>
      <c r="I46" s="184"/>
      <c r="J46" s="184"/>
      <c r="K46" s="184"/>
      <c r="L46" s="184"/>
      <c r="M46" s="184"/>
      <c r="N46" s="184"/>
      <c r="O46" s="184"/>
    </row>
    <row r="47" spans="1:15" ht="24" customHeight="1">
      <c r="A47" s="56"/>
      <c r="B47" s="61" t="s">
        <v>66</v>
      </c>
      <c r="C47" s="56">
        <v>70</v>
      </c>
      <c r="D47" s="225">
        <f>D52</f>
        <v>6195</v>
      </c>
      <c r="E47" s="225">
        <f t="shared" ref="E47:G47" si="25">E52</f>
        <v>0</v>
      </c>
      <c r="F47" s="225">
        <f t="shared" si="25"/>
        <v>659</v>
      </c>
      <c r="G47" s="225">
        <f t="shared" si="25"/>
        <v>5536</v>
      </c>
      <c r="H47" s="184"/>
      <c r="I47" s="184"/>
      <c r="J47" s="184"/>
      <c r="K47" s="184"/>
      <c r="L47" s="184"/>
      <c r="M47" s="184"/>
      <c r="N47" s="184"/>
      <c r="O47" s="184"/>
    </row>
    <row r="48" spans="1:15" ht="24" customHeight="1">
      <c r="A48" s="209"/>
      <c r="B48" s="36" t="s">
        <v>74</v>
      </c>
      <c r="C48" s="249">
        <v>66.099999999999994</v>
      </c>
      <c r="D48" s="237">
        <f>D49+D51</f>
        <v>6204</v>
      </c>
      <c r="E48" s="237">
        <f t="shared" ref="E48:G48" si="26">E49+E51</f>
        <v>0</v>
      </c>
      <c r="F48" s="237">
        <f t="shared" si="26"/>
        <v>668</v>
      </c>
      <c r="G48" s="237">
        <f t="shared" si="26"/>
        <v>5536</v>
      </c>
      <c r="H48" s="184"/>
      <c r="I48" s="184"/>
      <c r="J48" s="184"/>
      <c r="K48" s="184"/>
      <c r="L48" s="184"/>
      <c r="M48" s="184"/>
      <c r="N48" s="184"/>
      <c r="O48" s="184"/>
    </row>
    <row r="49" spans="1:19" ht="24" customHeight="1">
      <c r="A49" s="209"/>
      <c r="B49" s="69" t="s">
        <v>57</v>
      </c>
      <c r="C49" s="66"/>
      <c r="D49" s="234">
        <f>D50</f>
        <v>9</v>
      </c>
      <c r="E49" s="234">
        <f t="shared" ref="E49:G49" si="27">E50</f>
        <v>0</v>
      </c>
      <c r="F49" s="234">
        <f t="shared" si="27"/>
        <v>9</v>
      </c>
      <c r="G49" s="234">
        <f t="shared" si="27"/>
        <v>0</v>
      </c>
      <c r="H49" s="184"/>
      <c r="I49" s="184"/>
      <c r="J49" s="184"/>
      <c r="K49" s="184"/>
      <c r="L49" s="184"/>
      <c r="M49" s="184"/>
      <c r="N49" s="184"/>
      <c r="O49" s="184"/>
    </row>
    <row r="50" spans="1:19" ht="24" customHeight="1">
      <c r="A50" s="209"/>
      <c r="B50" s="70" t="s">
        <v>59</v>
      </c>
      <c r="C50" s="66">
        <v>20</v>
      </c>
      <c r="D50" s="234">
        <f>D55+D66</f>
        <v>9</v>
      </c>
      <c r="E50" s="234">
        <f t="shared" ref="E50:G50" si="28">E55+E66</f>
        <v>0</v>
      </c>
      <c r="F50" s="234">
        <f t="shared" si="28"/>
        <v>9</v>
      </c>
      <c r="G50" s="234">
        <f t="shared" si="28"/>
        <v>0</v>
      </c>
      <c r="H50" s="184"/>
      <c r="I50" s="184"/>
      <c r="J50" s="184"/>
      <c r="K50" s="184"/>
      <c r="L50" s="184"/>
      <c r="M50" s="184"/>
      <c r="N50" s="184"/>
      <c r="O50" s="184"/>
    </row>
    <row r="51" spans="1:19" ht="24" customHeight="1">
      <c r="A51" s="209"/>
      <c r="B51" s="70" t="s">
        <v>61</v>
      </c>
      <c r="C51" s="66"/>
      <c r="D51" s="234">
        <f>D52</f>
        <v>6195</v>
      </c>
      <c r="E51" s="234">
        <f t="shared" ref="E51:G51" si="29">E52</f>
        <v>0</v>
      </c>
      <c r="F51" s="234">
        <f t="shared" si="29"/>
        <v>659</v>
      </c>
      <c r="G51" s="234">
        <f t="shared" si="29"/>
        <v>5536</v>
      </c>
      <c r="H51" s="184"/>
      <c r="I51" s="184"/>
      <c r="J51" s="184"/>
      <c r="K51" s="184"/>
      <c r="L51" s="184"/>
      <c r="M51" s="184"/>
      <c r="N51" s="184"/>
      <c r="O51" s="184"/>
    </row>
    <row r="52" spans="1:19" ht="24" customHeight="1">
      <c r="A52" s="209"/>
      <c r="B52" s="70" t="s">
        <v>66</v>
      </c>
      <c r="C52" s="66">
        <v>70</v>
      </c>
      <c r="D52" s="234">
        <f>D57+D60+D63+D68+D71+D74</f>
        <v>6195</v>
      </c>
      <c r="E52" s="234">
        <f t="shared" ref="E52:G52" si="30">E57+E60+E63+E68+E71+E74</f>
        <v>0</v>
      </c>
      <c r="F52" s="234">
        <f t="shared" si="30"/>
        <v>659</v>
      </c>
      <c r="G52" s="234">
        <f t="shared" si="30"/>
        <v>5536</v>
      </c>
      <c r="H52" s="184"/>
      <c r="I52" s="184"/>
      <c r="J52" s="184"/>
      <c r="K52" s="184"/>
      <c r="L52" s="184"/>
      <c r="M52" s="184"/>
      <c r="N52" s="184"/>
      <c r="O52" s="184"/>
    </row>
    <row r="53" spans="1:19" s="213" customFormat="1" ht="24" customHeight="1">
      <c r="A53" s="209"/>
      <c r="B53" s="74" t="s">
        <v>75</v>
      </c>
      <c r="C53" s="240">
        <v>66.099999999999994</v>
      </c>
      <c r="D53" s="248">
        <f>D55+D57</f>
        <v>3120</v>
      </c>
      <c r="E53" s="248">
        <f t="shared" ref="E53:G53" si="31">E55+E57</f>
        <v>0</v>
      </c>
      <c r="F53" s="248">
        <f t="shared" si="31"/>
        <v>326</v>
      </c>
      <c r="G53" s="248">
        <f t="shared" si="31"/>
        <v>2794</v>
      </c>
      <c r="H53" s="184"/>
      <c r="I53" s="184"/>
      <c r="J53" s="184"/>
      <c r="K53" s="184"/>
      <c r="L53" s="184"/>
      <c r="M53" s="184"/>
      <c r="N53" s="184"/>
      <c r="O53" s="184"/>
      <c r="P53" s="167"/>
      <c r="Q53" s="167"/>
      <c r="R53" s="167"/>
      <c r="S53" s="167"/>
    </row>
    <row r="54" spans="1:19" s="213" customFormat="1" ht="24" customHeight="1">
      <c r="A54" s="209"/>
      <c r="B54" s="17" t="s">
        <v>57</v>
      </c>
      <c r="C54" s="18"/>
      <c r="D54" s="216">
        <f>D55</f>
        <v>15</v>
      </c>
      <c r="E54" s="216">
        <f t="shared" ref="E54:G54" si="32">E55</f>
        <v>0</v>
      </c>
      <c r="F54" s="216">
        <f t="shared" si="32"/>
        <v>15</v>
      </c>
      <c r="G54" s="216">
        <f t="shared" si="32"/>
        <v>0</v>
      </c>
      <c r="H54" s="184"/>
      <c r="I54" s="184"/>
      <c r="J54" s="184"/>
      <c r="K54" s="184"/>
      <c r="L54" s="184"/>
      <c r="M54" s="184"/>
      <c r="N54" s="184"/>
      <c r="O54" s="184"/>
      <c r="P54" s="167"/>
      <c r="Q54" s="167"/>
      <c r="R54" s="167"/>
      <c r="S54" s="167"/>
    </row>
    <row r="55" spans="1:19" s="213" customFormat="1" ht="24" customHeight="1">
      <c r="A55" s="209"/>
      <c r="B55" s="52" t="s">
        <v>76</v>
      </c>
      <c r="C55" s="49">
        <v>20</v>
      </c>
      <c r="D55" s="216">
        <f>E55+F55+G55</f>
        <v>15</v>
      </c>
      <c r="E55" s="216">
        <v>0</v>
      </c>
      <c r="F55" s="216">
        <v>15</v>
      </c>
      <c r="G55" s="214">
        <v>0</v>
      </c>
      <c r="H55" s="184"/>
      <c r="I55" s="184"/>
      <c r="J55" s="184"/>
      <c r="K55" s="184"/>
      <c r="L55" s="184"/>
      <c r="M55" s="184"/>
      <c r="N55" s="184"/>
      <c r="O55" s="184"/>
      <c r="P55" s="167"/>
      <c r="Q55" s="167"/>
      <c r="R55" s="167"/>
      <c r="S55" s="167"/>
    </row>
    <row r="56" spans="1:19" s="213" customFormat="1" ht="24" customHeight="1">
      <c r="A56" s="209"/>
      <c r="B56" s="52" t="s">
        <v>61</v>
      </c>
      <c r="C56" s="49"/>
      <c r="D56" s="216">
        <f>D57</f>
        <v>3105</v>
      </c>
      <c r="E56" s="216">
        <f t="shared" ref="E56:G56" si="33">E57</f>
        <v>0</v>
      </c>
      <c r="F56" s="216">
        <f t="shared" si="33"/>
        <v>311</v>
      </c>
      <c r="G56" s="216">
        <f t="shared" si="33"/>
        <v>2794</v>
      </c>
      <c r="H56" s="184"/>
      <c r="I56" s="184"/>
      <c r="J56" s="184"/>
      <c r="K56" s="184"/>
      <c r="L56" s="184"/>
      <c r="M56" s="184"/>
      <c r="N56" s="184"/>
      <c r="O56" s="184"/>
      <c r="P56" s="167"/>
      <c r="Q56" s="167"/>
      <c r="R56" s="167"/>
      <c r="S56" s="167"/>
    </row>
    <row r="57" spans="1:19" s="213" customFormat="1" ht="24" customHeight="1">
      <c r="A57" s="209"/>
      <c r="B57" s="52" t="s">
        <v>66</v>
      </c>
      <c r="C57" s="49">
        <v>70</v>
      </c>
      <c r="D57" s="216">
        <f>E57+F57+G57</f>
        <v>3105</v>
      </c>
      <c r="E57" s="216">
        <v>0</v>
      </c>
      <c r="F57" s="216">
        <v>311</v>
      </c>
      <c r="G57" s="216">
        <v>2794</v>
      </c>
      <c r="H57" s="184"/>
      <c r="I57" s="184"/>
      <c r="J57" s="184"/>
      <c r="K57" s="184"/>
      <c r="L57" s="184"/>
      <c r="M57" s="184"/>
      <c r="N57" s="184"/>
      <c r="O57" s="184"/>
      <c r="P57" s="167"/>
      <c r="Q57" s="167"/>
      <c r="R57" s="167"/>
      <c r="S57" s="167"/>
    </row>
    <row r="58" spans="1:19" s="213" customFormat="1" ht="24" customHeight="1">
      <c r="A58" s="209"/>
      <c r="B58" s="81" t="s">
        <v>79</v>
      </c>
      <c r="C58" s="240">
        <v>66.099999999999994</v>
      </c>
      <c r="D58" s="247">
        <f>D59</f>
        <v>1065</v>
      </c>
      <c r="E58" s="247">
        <f t="shared" ref="E58:G58" si="34">E59</f>
        <v>0</v>
      </c>
      <c r="F58" s="247">
        <f t="shared" si="34"/>
        <v>108</v>
      </c>
      <c r="G58" s="247">
        <f t="shared" si="34"/>
        <v>957</v>
      </c>
      <c r="H58" s="184"/>
      <c r="I58" s="184"/>
      <c r="J58" s="184"/>
      <c r="K58" s="184"/>
      <c r="L58" s="184"/>
      <c r="M58" s="184"/>
      <c r="N58" s="184"/>
      <c r="O58" s="184"/>
      <c r="P58" s="167"/>
      <c r="Q58" s="167"/>
      <c r="R58" s="167"/>
      <c r="S58" s="167"/>
    </row>
    <row r="59" spans="1:19" s="213" customFormat="1">
      <c r="A59" s="209"/>
      <c r="B59" s="52" t="s">
        <v>61</v>
      </c>
      <c r="C59" s="49"/>
      <c r="D59" s="216">
        <f>D60</f>
        <v>1065</v>
      </c>
      <c r="E59" s="216">
        <f t="shared" ref="E59:G59" si="35">E60</f>
        <v>0</v>
      </c>
      <c r="F59" s="216">
        <f t="shared" si="35"/>
        <v>108</v>
      </c>
      <c r="G59" s="216">
        <f t="shared" si="35"/>
        <v>957</v>
      </c>
      <c r="H59" s="184"/>
      <c r="I59" s="184"/>
      <c r="J59" s="184"/>
      <c r="K59" s="184"/>
      <c r="L59" s="184"/>
      <c r="M59" s="184"/>
      <c r="N59" s="184"/>
      <c r="O59" s="184"/>
      <c r="P59" s="167"/>
      <c r="Q59" s="167"/>
      <c r="R59" s="167"/>
      <c r="S59" s="167"/>
    </row>
    <row r="60" spans="1:19" s="213" customFormat="1" ht="24" customHeight="1">
      <c r="A60" s="209"/>
      <c r="B60" s="52" t="s">
        <v>66</v>
      </c>
      <c r="C60" s="49">
        <v>70</v>
      </c>
      <c r="D60" s="216">
        <f>E60+F60+G60</f>
        <v>1065</v>
      </c>
      <c r="E60" s="216">
        <v>0</v>
      </c>
      <c r="F60" s="216">
        <v>108</v>
      </c>
      <c r="G60" s="216">
        <v>957</v>
      </c>
      <c r="H60" s="184"/>
      <c r="I60" s="184"/>
      <c r="J60" s="184"/>
      <c r="K60" s="184"/>
      <c r="L60" s="184"/>
      <c r="M60" s="184"/>
      <c r="N60" s="184"/>
      <c r="O60" s="184"/>
      <c r="P60" s="167"/>
      <c r="Q60" s="167"/>
      <c r="R60" s="167"/>
      <c r="S60" s="167"/>
    </row>
    <row r="61" spans="1:19" s="213" customFormat="1" ht="26.25">
      <c r="A61" s="209"/>
      <c r="B61" s="74" t="s">
        <v>84</v>
      </c>
      <c r="C61" s="240">
        <v>66.099999999999994</v>
      </c>
      <c r="D61" s="247">
        <f>D62</f>
        <v>1464</v>
      </c>
      <c r="E61" s="247">
        <f t="shared" ref="E61:G61" si="36">E62</f>
        <v>0</v>
      </c>
      <c r="F61" s="247">
        <f t="shared" si="36"/>
        <v>147</v>
      </c>
      <c r="G61" s="247">
        <f t="shared" si="36"/>
        <v>1317</v>
      </c>
      <c r="H61" s="184"/>
      <c r="I61" s="184"/>
      <c r="J61" s="184"/>
      <c r="K61" s="184"/>
      <c r="L61" s="184"/>
      <c r="M61" s="184"/>
      <c r="N61" s="184"/>
      <c r="O61" s="184"/>
      <c r="P61" s="167"/>
      <c r="Q61" s="167"/>
      <c r="R61" s="167"/>
      <c r="S61" s="167"/>
    </row>
    <row r="62" spans="1:19" ht="24" customHeight="1">
      <c r="A62" s="209"/>
      <c r="B62" s="52" t="s">
        <v>61</v>
      </c>
      <c r="C62" s="49"/>
      <c r="D62" s="216">
        <f>D63</f>
        <v>1464</v>
      </c>
      <c r="E62" s="216">
        <f t="shared" ref="E62:G62" si="37">E63</f>
        <v>0</v>
      </c>
      <c r="F62" s="216">
        <f t="shared" si="37"/>
        <v>147</v>
      </c>
      <c r="G62" s="216">
        <f t="shared" si="37"/>
        <v>1317</v>
      </c>
      <c r="H62" s="184"/>
      <c r="I62" s="184"/>
      <c r="J62" s="184"/>
      <c r="K62" s="184"/>
      <c r="L62" s="184"/>
      <c r="M62" s="184"/>
      <c r="N62" s="184"/>
      <c r="O62" s="184"/>
    </row>
    <row r="63" spans="1:19" ht="24" customHeight="1">
      <c r="A63" s="210"/>
      <c r="B63" s="52" t="s">
        <v>66</v>
      </c>
      <c r="C63" s="49">
        <v>70</v>
      </c>
      <c r="D63" s="215">
        <f>E63+F63+G63</f>
        <v>1464</v>
      </c>
      <c r="E63" s="215">
        <v>0</v>
      </c>
      <c r="F63" s="216">
        <v>147</v>
      </c>
      <c r="G63" s="216">
        <v>1317</v>
      </c>
      <c r="H63" s="184"/>
      <c r="I63" s="184"/>
      <c r="J63" s="184"/>
      <c r="K63" s="184"/>
      <c r="L63" s="184"/>
      <c r="M63" s="184"/>
      <c r="N63" s="184"/>
      <c r="O63" s="184"/>
    </row>
    <row r="64" spans="1:19" ht="24" customHeight="1">
      <c r="A64" s="210"/>
      <c r="B64" s="74" t="s">
        <v>82</v>
      </c>
      <c r="C64" s="240">
        <v>66.099999999999994</v>
      </c>
      <c r="D64" s="246">
        <f>D67+D65</f>
        <v>245</v>
      </c>
      <c r="E64" s="246">
        <f t="shared" ref="E64:G64" si="38">E67+E65</f>
        <v>0</v>
      </c>
      <c r="F64" s="246">
        <f t="shared" si="38"/>
        <v>45</v>
      </c>
      <c r="G64" s="246">
        <f t="shared" si="38"/>
        <v>200</v>
      </c>
      <c r="H64" s="184"/>
      <c r="I64" s="184"/>
      <c r="J64" s="184"/>
      <c r="K64" s="184"/>
      <c r="L64" s="184"/>
      <c r="M64" s="184"/>
      <c r="N64" s="184"/>
      <c r="O64" s="184"/>
    </row>
    <row r="65" spans="1:15" ht="24" customHeight="1">
      <c r="A65" s="210"/>
      <c r="B65" s="17" t="s">
        <v>57</v>
      </c>
      <c r="C65" s="18"/>
      <c r="D65" s="215">
        <f>D66</f>
        <v>-6</v>
      </c>
      <c r="E65" s="215">
        <f t="shared" ref="E65:G65" si="39">E66</f>
        <v>0</v>
      </c>
      <c r="F65" s="215">
        <f t="shared" si="39"/>
        <v>-6</v>
      </c>
      <c r="G65" s="215">
        <f t="shared" si="39"/>
        <v>0</v>
      </c>
      <c r="H65" s="184"/>
      <c r="I65" s="184"/>
      <c r="J65" s="184"/>
      <c r="K65" s="184"/>
      <c r="L65" s="184"/>
      <c r="M65" s="184"/>
      <c r="N65" s="184"/>
      <c r="O65" s="184"/>
    </row>
    <row r="66" spans="1:15" ht="24" customHeight="1">
      <c r="A66" s="210"/>
      <c r="B66" s="52" t="s">
        <v>76</v>
      </c>
      <c r="C66" s="49">
        <v>20</v>
      </c>
      <c r="D66" s="215">
        <f>E66+F66+G66</f>
        <v>-6</v>
      </c>
      <c r="E66" s="215">
        <v>0</v>
      </c>
      <c r="F66" s="215">
        <v>-6</v>
      </c>
      <c r="G66" s="214">
        <v>0</v>
      </c>
      <c r="H66" s="184"/>
      <c r="I66" s="184"/>
      <c r="J66" s="184"/>
      <c r="K66" s="184"/>
      <c r="L66" s="184"/>
      <c r="M66" s="184"/>
      <c r="N66" s="184"/>
      <c r="O66" s="184"/>
    </row>
    <row r="67" spans="1:15" ht="24" customHeight="1">
      <c r="A67" s="210"/>
      <c r="B67" s="52" t="s">
        <v>61</v>
      </c>
      <c r="C67" s="49"/>
      <c r="D67" s="215">
        <f>D68</f>
        <v>251</v>
      </c>
      <c r="E67" s="215">
        <f t="shared" ref="E67:G67" si="40">E68</f>
        <v>0</v>
      </c>
      <c r="F67" s="215">
        <f t="shared" si="40"/>
        <v>51</v>
      </c>
      <c r="G67" s="215">
        <f t="shared" si="40"/>
        <v>200</v>
      </c>
      <c r="H67" s="184"/>
      <c r="I67" s="184"/>
      <c r="J67" s="184"/>
      <c r="K67" s="184"/>
      <c r="L67" s="184"/>
      <c r="M67" s="184"/>
      <c r="N67" s="184"/>
      <c r="O67" s="184"/>
    </row>
    <row r="68" spans="1:15" ht="24" customHeight="1">
      <c r="A68" s="210"/>
      <c r="B68" s="52" t="s">
        <v>66</v>
      </c>
      <c r="C68" s="49">
        <v>70</v>
      </c>
      <c r="D68" s="215">
        <f>E68+F68+G68</f>
        <v>251</v>
      </c>
      <c r="E68" s="215">
        <v>0</v>
      </c>
      <c r="F68" s="215">
        <v>51</v>
      </c>
      <c r="G68" s="215">
        <v>200</v>
      </c>
      <c r="H68" s="184"/>
      <c r="I68" s="184"/>
      <c r="J68" s="184"/>
      <c r="K68" s="184"/>
      <c r="L68" s="184"/>
      <c r="M68" s="184"/>
      <c r="N68" s="184"/>
      <c r="O68" s="184"/>
    </row>
    <row r="69" spans="1:15" ht="24" customHeight="1">
      <c r="A69" s="210"/>
      <c r="B69" s="74" t="s">
        <v>85</v>
      </c>
      <c r="C69" s="240">
        <v>66.099999999999994</v>
      </c>
      <c r="D69" s="246">
        <f>D70</f>
        <v>114</v>
      </c>
      <c r="E69" s="246">
        <f t="shared" ref="E69:G69" si="41">E70</f>
        <v>0</v>
      </c>
      <c r="F69" s="246">
        <f t="shared" si="41"/>
        <v>13</v>
      </c>
      <c r="G69" s="246">
        <f t="shared" si="41"/>
        <v>101</v>
      </c>
      <c r="H69" s="184"/>
      <c r="I69" s="184"/>
      <c r="J69" s="184"/>
      <c r="K69" s="184"/>
      <c r="L69" s="184"/>
      <c r="M69" s="184"/>
      <c r="N69" s="184"/>
      <c r="O69" s="184"/>
    </row>
    <row r="70" spans="1:15" ht="24" customHeight="1">
      <c r="A70" s="210"/>
      <c r="B70" s="52" t="s">
        <v>61</v>
      </c>
      <c r="C70" s="49"/>
      <c r="D70" s="215">
        <f>D71</f>
        <v>114</v>
      </c>
      <c r="E70" s="215">
        <f t="shared" ref="E70:G70" si="42">E71</f>
        <v>0</v>
      </c>
      <c r="F70" s="215">
        <f t="shared" si="42"/>
        <v>13</v>
      </c>
      <c r="G70" s="215">
        <f t="shared" si="42"/>
        <v>101</v>
      </c>
      <c r="H70" s="184"/>
      <c r="I70" s="184"/>
      <c r="J70" s="184"/>
      <c r="K70" s="184"/>
      <c r="L70" s="184"/>
      <c r="M70" s="184"/>
      <c r="N70" s="184"/>
      <c r="O70" s="184"/>
    </row>
    <row r="71" spans="1:15" ht="24" customHeight="1">
      <c r="A71" s="210"/>
      <c r="B71" s="52" t="s">
        <v>66</v>
      </c>
      <c r="C71" s="49">
        <v>70</v>
      </c>
      <c r="D71" s="215">
        <f>E71+F71+G71</f>
        <v>114</v>
      </c>
      <c r="E71" s="215">
        <v>0</v>
      </c>
      <c r="F71" s="215">
        <v>13</v>
      </c>
      <c r="G71" s="215">
        <v>101</v>
      </c>
      <c r="H71" s="184"/>
      <c r="I71" s="184"/>
      <c r="J71" s="184"/>
      <c r="K71" s="184"/>
      <c r="L71" s="184"/>
      <c r="M71" s="184"/>
      <c r="N71" s="184"/>
      <c r="O71" s="184"/>
    </row>
    <row r="72" spans="1:15" ht="24" customHeight="1">
      <c r="A72" s="210"/>
      <c r="B72" s="74" t="s">
        <v>87</v>
      </c>
      <c r="C72" s="240">
        <v>66.099999999999994</v>
      </c>
      <c r="D72" s="246">
        <f>D73</f>
        <v>196</v>
      </c>
      <c r="E72" s="246">
        <f t="shared" ref="E72:G73" si="43">E73</f>
        <v>0</v>
      </c>
      <c r="F72" s="246">
        <f t="shared" si="43"/>
        <v>29</v>
      </c>
      <c r="G72" s="246">
        <f t="shared" si="43"/>
        <v>167</v>
      </c>
      <c r="H72" s="184"/>
      <c r="I72" s="184"/>
      <c r="J72" s="184"/>
      <c r="K72" s="184"/>
      <c r="L72" s="184"/>
      <c r="M72" s="184"/>
      <c r="N72" s="184"/>
      <c r="O72" s="184"/>
    </row>
    <row r="73" spans="1:15" ht="24" customHeight="1">
      <c r="A73" s="210"/>
      <c r="B73" s="52" t="s">
        <v>61</v>
      </c>
      <c r="C73" s="49"/>
      <c r="D73" s="215">
        <f>D74</f>
        <v>196</v>
      </c>
      <c r="E73" s="215">
        <f t="shared" si="43"/>
        <v>0</v>
      </c>
      <c r="F73" s="215">
        <f t="shared" si="43"/>
        <v>29</v>
      </c>
      <c r="G73" s="215">
        <f t="shared" si="43"/>
        <v>167</v>
      </c>
      <c r="H73" s="184"/>
      <c r="I73" s="184"/>
      <c r="J73" s="184"/>
      <c r="K73" s="184"/>
      <c r="L73" s="184"/>
      <c r="M73" s="184"/>
      <c r="N73" s="184"/>
      <c r="O73" s="184"/>
    </row>
    <row r="74" spans="1:15" ht="24" customHeight="1">
      <c r="A74" s="210"/>
      <c r="B74" s="52" t="s">
        <v>66</v>
      </c>
      <c r="C74" s="49">
        <v>70</v>
      </c>
      <c r="D74" s="215">
        <f>E74+F74+G74</f>
        <v>196</v>
      </c>
      <c r="E74" s="215">
        <v>0</v>
      </c>
      <c r="F74" s="215">
        <v>29</v>
      </c>
      <c r="G74" s="215">
        <v>167</v>
      </c>
      <c r="H74" s="184"/>
      <c r="I74" s="184"/>
      <c r="J74" s="184"/>
      <c r="K74" s="184"/>
      <c r="L74" s="184"/>
      <c r="M74" s="184"/>
      <c r="N74" s="184"/>
      <c r="O74" s="184"/>
    </row>
    <row r="75" spans="1:15" ht="24" customHeight="1">
      <c r="A75" s="210"/>
      <c r="B75" s="35" t="s">
        <v>89</v>
      </c>
      <c r="C75" s="238">
        <v>66.099999999999994</v>
      </c>
      <c r="D75" s="239">
        <f>D76</f>
        <v>0</v>
      </c>
      <c r="E75" s="239">
        <f t="shared" ref="E75:G75" si="44">E76</f>
        <v>86</v>
      </c>
      <c r="F75" s="239">
        <f t="shared" si="44"/>
        <v>0</v>
      </c>
      <c r="G75" s="239">
        <f t="shared" si="44"/>
        <v>-86</v>
      </c>
      <c r="H75" s="184"/>
      <c r="I75" s="184"/>
      <c r="J75" s="184"/>
      <c r="K75" s="184"/>
      <c r="L75" s="184"/>
      <c r="M75" s="184"/>
      <c r="N75" s="184"/>
      <c r="O75" s="184"/>
    </row>
    <row r="76" spans="1:15" ht="24" customHeight="1">
      <c r="A76" s="210"/>
      <c r="B76" s="91" t="s">
        <v>57</v>
      </c>
      <c r="C76" s="66"/>
      <c r="D76" s="234">
        <f>D77+D78</f>
        <v>0</v>
      </c>
      <c r="E76" s="234">
        <f t="shared" ref="E76:G76" si="45">E77+E78</f>
        <v>86</v>
      </c>
      <c r="F76" s="234">
        <f t="shared" si="45"/>
        <v>0</v>
      </c>
      <c r="G76" s="234">
        <f t="shared" si="45"/>
        <v>-86</v>
      </c>
      <c r="H76" s="184"/>
      <c r="I76" s="184"/>
      <c r="J76" s="184"/>
      <c r="K76" s="184"/>
      <c r="L76" s="184"/>
      <c r="M76" s="184"/>
      <c r="N76" s="184"/>
      <c r="O76" s="184"/>
    </row>
    <row r="77" spans="1:15" ht="24" customHeight="1">
      <c r="A77" s="210"/>
      <c r="B77" s="92" t="s">
        <v>58</v>
      </c>
      <c r="C77" s="66">
        <v>10</v>
      </c>
      <c r="D77" s="234">
        <f>D81+D87+D90</f>
        <v>0</v>
      </c>
      <c r="E77" s="234">
        <f t="shared" ref="E77:G77" si="46">E81+E87+E90</f>
        <v>78</v>
      </c>
      <c r="F77" s="234">
        <f t="shared" si="46"/>
        <v>0</v>
      </c>
      <c r="G77" s="234">
        <f t="shared" si="46"/>
        <v>-78</v>
      </c>
      <c r="H77" s="184"/>
      <c r="I77" s="184"/>
      <c r="J77" s="184"/>
      <c r="K77" s="184"/>
      <c r="L77" s="184"/>
      <c r="M77" s="184"/>
      <c r="N77" s="184"/>
      <c r="O77" s="184"/>
    </row>
    <row r="78" spans="1:15" ht="24" customHeight="1">
      <c r="A78" s="210"/>
      <c r="B78" s="92" t="s">
        <v>59</v>
      </c>
      <c r="C78" s="66">
        <v>20</v>
      </c>
      <c r="D78" s="234">
        <f>D84+D93</f>
        <v>0</v>
      </c>
      <c r="E78" s="234">
        <f t="shared" ref="E78:G78" si="47">E84+E93</f>
        <v>8</v>
      </c>
      <c r="F78" s="234">
        <f t="shared" si="47"/>
        <v>0</v>
      </c>
      <c r="G78" s="234">
        <f t="shared" si="47"/>
        <v>-8</v>
      </c>
      <c r="H78" s="184"/>
      <c r="I78" s="184"/>
      <c r="J78" s="184"/>
      <c r="K78" s="184"/>
      <c r="L78" s="184"/>
      <c r="M78" s="184"/>
      <c r="N78" s="184"/>
      <c r="O78" s="184"/>
    </row>
    <row r="79" spans="1:15" ht="24" customHeight="1">
      <c r="A79" s="210"/>
      <c r="B79" s="74" t="s">
        <v>90</v>
      </c>
      <c r="C79" s="240">
        <v>66.099999999999994</v>
      </c>
      <c r="D79" s="241">
        <f>D80</f>
        <v>0</v>
      </c>
      <c r="E79" s="241">
        <f t="shared" ref="E79:G79" si="48">E80</f>
        <v>18</v>
      </c>
      <c r="F79" s="241">
        <f t="shared" si="48"/>
        <v>0</v>
      </c>
      <c r="G79" s="241">
        <f t="shared" si="48"/>
        <v>-18</v>
      </c>
      <c r="H79" s="184"/>
      <c r="I79" s="184"/>
      <c r="J79" s="184"/>
      <c r="K79" s="184"/>
      <c r="L79" s="184"/>
      <c r="M79" s="184"/>
      <c r="N79" s="184"/>
      <c r="O79" s="184"/>
    </row>
    <row r="80" spans="1:15" ht="24" customHeight="1">
      <c r="A80" s="210"/>
      <c r="B80" s="17" t="s">
        <v>57</v>
      </c>
      <c r="C80" s="49"/>
      <c r="D80" s="233">
        <f>D81</f>
        <v>0</v>
      </c>
      <c r="E80" s="233">
        <f t="shared" ref="E80:G80" si="49">E81</f>
        <v>18</v>
      </c>
      <c r="F80" s="233">
        <f t="shared" si="49"/>
        <v>0</v>
      </c>
      <c r="G80" s="233">
        <f t="shared" si="49"/>
        <v>-18</v>
      </c>
      <c r="H80" s="184"/>
      <c r="I80" s="184"/>
      <c r="J80" s="184"/>
      <c r="K80" s="184"/>
      <c r="L80" s="184"/>
      <c r="M80" s="184"/>
      <c r="N80" s="184"/>
      <c r="O80" s="184"/>
    </row>
    <row r="81" spans="1:15" ht="24" customHeight="1">
      <c r="A81" s="210"/>
      <c r="B81" s="52" t="s">
        <v>58</v>
      </c>
      <c r="C81" s="49">
        <v>10</v>
      </c>
      <c r="D81" s="233">
        <f>E81+F81+G81</f>
        <v>0</v>
      </c>
      <c r="E81" s="233">
        <v>18</v>
      </c>
      <c r="F81" s="233">
        <v>0</v>
      </c>
      <c r="G81" s="233">
        <v>-18</v>
      </c>
      <c r="H81" s="184"/>
      <c r="I81" s="184"/>
      <c r="J81" s="184"/>
      <c r="K81" s="184"/>
      <c r="L81" s="184"/>
      <c r="M81" s="184"/>
      <c r="N81" s="184"/>
      <c r="O81" s="184"/>
    </row>
    <row r="82" spans="1:15" ht="24" customHeight="1">
      <c r="A82" s="210"/>
      <c r="B82" s="74" t="s">
        <v>91</v>
      </c>
      <c r="C82" s="240">
        <v>66.099999999999994</v>
      </c>
      <c r="D82" s="241">
        <f>D83</f>
        <v>0</v>
      </c>
      <c r="E82" s="241">
        <f t="shared" ref="E82:G83" si="50">E83</f>
        <v>5</v>
      </c>
      <c r="F82" s="241">
        <f t="shared" si="50"/>
        <v>0</v>
      </c>
      <c r="G82" s="241">
        <f t="shared" si="50"/>
        <v>-5</v>
      </c>
      <c r="H82" s="184"/>
      <c r="I82" s="184"/>
      <c r="J82" s="184"/>
      <c r="K82" s="184"/>
      <c r="L82" s="184"/>
      <c r="M82" s="184"/>
      <c r="N82" s="184"/>
      <c r="O82" s="184"/>
    </row>
    <row r="83" spans="1:15" ht="24" customHeight="1">
      <c r="A83" s="210"/>
      <c r="B83" s="17" t="s">
        <v>57</v>
      </c>
      <c r="C83" s="49"/>
      <c r="D83" s="233">
        <f>D84</f>
        <v>0</v>
      </c>
      <c r="E83" s="233">
        <f t="shared" si="50"/>
        <v>5</v>
      </c>
      <c r="F83" s="233">
        <f t="shared" si="50"/>
        <v>0</v>
      </c>
      <c r="G83" s="233">
        <f t="shared" si="50"/>
        <v>-5</v>
      </c>
      <c r="H83" s="184"/>
      <c r="I83" s="184"/>
      <c r="J83" s="184"/>
      <c r="K83" s="184"/>
      <c r="L83" s="184"/>
      <c r="M83" s="184"/>
      <c r="N83" s="184"/>
      <c r="O83" s="184"/>
    </row>
    <row r="84" spans="1:15" ht="24" customHeight="1">
      <c r="A84" s="210"/>
      <c r="B84" s="52" t="s">
        <v>59</v>
      </c>
      <c r="C84" s="49">
        <v>20</v>
      </c>
      <c r="D84" s="233">
        <f>E84+F84+G84</f>
        <v>0</v>
      </c>
      <c r="E84" s="233">
        <v>5</v>
      </c>
      <c r="F84" s="233">
        <v>0</v>
      </c>
      <c r="G84" s="233">
        <v>-5</v>
      </c>
      <c r="H84" s="184"/>
      <c r="I84" s="184"/>
      <c r="J84" s="184"/>
      <c r="K84" s="184"/>
      <c r="L84" s="184"/>
      <c r="M84" s="184"/>
      <c r="N84" s="184"/>
      <c r="O84" s="184"/>
    </row>
    <row r="85" spans="1:15" ht="24" customHeight="1">
      <c r="A85" s="210"/>
      <c r="B85" s="74" t="s">
        <v>92</v>
      </c>
      <c r="C85" s="240">
        <v>66.099999999999994</v>
      </c>
      <c r="D85" s="235">
        <f>D86</f>
        <v>0</v>
      </c>
      <c r="E85" s="235">
        <f t="shared" ref="E85:G86" si="51">E86</f>
        <v>23</v>
      </c>
      <c r="F85" s="235">
        <f t="shared" si="51"/>
        <v>0</v>
      </c>
      <c r="G85" s="235">
        <f t="shared" si="51"/>
        <v>-23</v>
      </c>
      <c r="H85" s="184"/>
      <c r="I85" s="184"/>
      <c r="J85" s="184"/>
      <c r="K85" s="184"/>
      <c r="L85" s="184"/>
      <c r="M85" s="184"/>
      <c r="N85" s="184"/>
      <c r="O85" s="184"/>
    </row>
    <row r="86" spans="1:15" ht="24" customHeight="1">
      <c r="A86" s="210"/>
      <c r="B86" s="17" t="s">
        <v>57</v>
      </c>
      <c r="C86" s="49"/>
      <c r="D86" s="233">
        <f>D87</f>
        <v>0</v>
      </c>
      <c r="E86" s="233">
        <f t="shared" si="51"/>
        <v>23</v>
      </c>
      <c r="F86" s="233">
        <f t="shared" si="51"/>
        <v>0</v>
      </c>
      <c r="G86" s="233">
        <f t="shared" si="51"/>
        <v>-23</v>
      </c>
      <c r="H86" s="184"/>
      <c r="I86" s="184"/>
      <c r="J86" s="184"/>
      <c r="K86" s="184"/>
      <c r="L86" s="184"/>
      <c r="M86" s="184"/>
      <c r="N86" s="184"/>
      <c r="O86" s="184"/>
    </row>
    <row r="87" spans="1:15" ht="24" customHeight="1">
      <c r="A87" s="210"/>
      <c r="B87" s="52" t="s">
        <v>58</v>
      </c>
      <c r="C87" s="49">
        <v>10</v>
      </c>
      <c r="D87" s="233">
        <f>E87+F87+G87</f>
        <v>0</v>
      </c>
      <c r="E87" s="233">
        <v>23</v>
      </c>
      <c r="F87" s="233">
        <v>0</v>
      </c>
      <c r="G87" s="233">
        <v>-23</v>
      </c>
      <c r="H87" s="184"/>
      <c r="I87" s="184"/>
      <c r="J87" s="184"/>
      <c r="K87" s="184"/>
      <c r="L87" s="184"/>
      <c r="M87" s="184"/>
      <c r="N87" s="184"/>
      <c r="O87" s="184"/>
    </row>
    <row r="88" spans="1:15" ht="24" customHeight="1">
      <c r="A88" s="210"/>
      <c r="B88" s="95" t="s">
        <v>94</v>
      </c>
      <c r="C88" s="240">
        <v>66.099999999999994</v>
      </c>
      <c r="D88" s="235">
        <f>D89</f>
        <v>0</v>
      </c>
      <c r="E88" s="235">
        <f t="shared" ref="E88:G89" si="52">E89</f>
        <v>37</v>
      </c>
      <c r="F88" s="235">
        <f t="shared" si="52"/>
        <v>0</v>
      </c>
      <c r="G88" s="235">
        <f t="shared" si="52"/>
        <v>-37</v>
      </c>
      <c r="H88" s="184"/>
      <c r="I88" s="184"/>
      <c r="J88" s="184"/>
      <c r="K88" s="184"/>
      <c r="L88" s="184"/>
      <c r="M88" s="184"/>
      <c r="N88" s="184"/>
      <c r="O88" s="184"/>
    </row>
    <row r="89" spans="1:15" ht="24" customHeight="1">
      <c r="A89" s="210"/>
      <c r="B89" s="17" t="s">
        <v>57</v>
      </c>
      <c r="C89" s="18"/>
      <c r="D89" s="236">
        <f>D90</f>
        <v>0</v>
      </c>
      <c r="E89" s="236">
        <f t="shared" si="52"/>
        <v>37</v>
      </c>
      <c r="F89" s="236">
        <f t="shared" si="52"/>
        <v>0</v>
      </c>
      <c r="G89" s="236">
        <f t="shared" si="52"/>
        <v>-37</v>
      </c>
      <c r="H89" s="184"/>
      <c r="I89" s="184"/>
      <c r="J89" s="184"/>
      <c r="K89" s="184"/>
      <c r="L89" s="184"/>
      <c r="M89" s="184"/>
      <c r="N89" s="184"/>
      <c r="O89" s="184"/>
    </row>
    <row r="90" spans="1:15" ht="24" customHeight="1">
      <c r="A90" s="210"/>
      <c r="B90" s="52" t="s">
        <v>58</v>
      </c>
      <c r="C90" s="49">
        <v>10</v>
      </c>
      <c r="D90" s="233">
        <f>E90+F90+G90</f>
        <v>0</v>
      </c>
      <c r="E90" s="233">
        <v>37</v>
      </c>
      <c r="F90" s="233">
        <v>0</v>
      </c>
      <c r="G90" s="233">
        <v>-37</v>
      </c>
      <c r="H90" s="184"/>
      <c r="I90" s="184"/>
      <c r="J90" s="184"/>
      <c r="K90" s="184"/>
      <c r="L90" s="184"/>
      <c r="M90" s="184"/>
      <c r="N90" s="184"/>
      <c r="O90" s="184"/>
    </row>
    <row r="91" spans="1:15" ht="24" customHeight="1">
      <c r="A91" s="210"/>
      <c r="B91" s="95" t="s">
        <v>93</v>
      </c>
      <c r="C91" s="240">
        <v>66.099999999999994</v>
      </c>
      <c r="D91" s="235">
        <f>D92</f>
        <v>0</v>
      </c>
      <c r="E91" s="235">
        <f t="shared" ref="E91:G92" si="53">E92</f>
        <v>3</v>
      </c>
      <c r="F91" s="235">
        <f t="shared" si="53"/>
        <v>0</v>
      </c>
      <c r="G91" s="235">
        <f t="shared" si="53"/>
        <v>-3</v>
      </c>
      <c r="H91" s="184"/>
      <c r="I91" s="184"/>
      <c r="J91" s="184"/>
      <c r="K91" s="184"/>
      <c r="L91" s="184"/>
      <c r="M91" s="184"/>
      <c r="N91" s="184"/>
      <c r="O91" s="184"/>
    </row>
    <row r="92" spans="1:15" ht="24" customHeight="1">
      <c r="A92" s="210"/>
      <c r="B92" s="17" t="s">
        <v>57</v>
      </c>
      <c r="C92" s="18"/>
      <c r="D92" s="233">
        <f>D93</f>
        <v>0</v>
      </c>
      <c r="E92" s="236">
        <f t="shared" si="53"/>
        <v>3</v>
      </c>
      <c r="F92" s="236">
        <f t="shared" si="53"/>
        <v>0</v>
      </c>
      <c r="G92" s="236">
        <f t="shared" si="53"/>
        <v>-3</v>
      </c>
      <c r="H92" s="184"/>
      <c r="I92" s="184"/>
      <c r="J92" s="184"/>
      <c r="K92" s="184"/>
      <c r="L92" s="184"/>
      <c r="M92" s="184"/>
      <c r="N92" s="184"/>
      <c r="O92" s="184"/>
    </row>
    <row r="93" spans="1:15" ht="24" customHeight="1">
      <c r="A93" s="210"/>
      <c r="B93" s="52" t="s">
        <v>59</v>
      </c>
      <c r="C93" s="49">
        <v>20</v>
      </c>
      <c r="D93" s="233">
        <f>E93+F93+G93</f>
        <v>0</v>
      </c>
      <c r="E93" s="233">
        <v>3</v>
      </c>
      <c r="F93" s="233">
        <v>0</v>
      </c>
      <c r="G93" s="236">
        <v>-3</v>
      </c>
      <c r="H93" s="184"/>
      <c r="I93" s="184"/>
      <c r="J93" s="184"/>
      <c r="K93" s="184"/>
      <c r="L93" s="184"/>
      <c r="M93" s="184"/>
      <c r="N93" s="184"/>
      <c r="O93" s="184"/>
    </row>
    <row r="94" spans="1:15" ht="24" customHeight="1">
      <c r="A94" s="210"/>
      <c r="B94" s="96" t="s">
        <v>95</v>
      </c>
      <c r="C94" s="66" t="s">
        <v>96</v>
      </c>
      <c r="D94" s="232">
        <f>D97</f>
        <v>181</v>
      </c>
      <c r="E94" s="232">
        <f t="shared" ref="E94:G94" si="54">E97</f>
        <v>0</v>
      </c>
      <c r="F94" s="232">
        <f t="shared" si="54"/>
        <v>181</v>
      </c>
      <c r="G94" s="232">
        <f t="shared" si="54"/>
        <v>0</v>
      </c>
      <c r="H94" s="184"/>
      <c r="I94" s="184"/>
      <c r="J94" s="184"/>
      <c r="K94" s="184"/>
      <c r="L94" s="184"/>
      <c r="M94" s="184"/>
      <c r="N94" s="184"/>
      <c r="O94" s="184"/>
    </row>
    <row r="95" spans="1:15" ht="24" customHeight="1">
      <c r="A95" s="210"/>
      <c r="B95" s="70" t="s">
        <v>61</v>
      </c>
      <c r="C95" s="66"/>
      <c r="D95" s="232">
        <f>D98</f>
        <v>181</v>
      </c>
      <c r="E95" s="232">
        <f t="shared" ref="E95:G95" si="55">E98</f>
        <v>0</v>
      </c>
      <c r="F95" s="232">
        <f t="shared" si="55"/>
        <v>181</v>
      </c>
      <c r="G95" s="232">
        <f t="shared" si="55"/>
        <v>0</v>
      </c>
      <c r="H95" s="184"/>
      <c r="I95" s="184"/>
      <c r="J95" s="184"/>
      <c r="K95" s="184"/>
      <c r="L95" s="184"/>
      <c r="M95" s="184"/>
      <c r="N95" s="184"/>
      <c r="O95" s="184"/>
    </row>
    <row r="96" spans="1:15" ht="24" customHeight="1">
      <c r="A96" s="210"/>
      <c r="B96" s="70" t="s">
        <v>66</v>
      </c>
      <c r="C96" s="66">
        <v>70</v>
      </c>
      <c r="D96" s="232">
        <f>D99</f>
        <v>181</v>
      </c>
      <c r="E96" s="232">
        <f t="shared" ref="E96:G96" si="56">E99</f>
        <v>0</v>
      </c>
      <c r="F96" s="232">
        <f t="shared" si="56"/>
        <v>181</v>
      </c>
      <c r="G96" s="232">
        <f t="shared" si="56"/>
        <v>0</v>
      </c>
      <c r="H96" s="184"/>
      <c r="I96" s="184"/>
      <c r="J96" s="184"/>
      <c r="K96" s="184"/>
      <c r="L96" s="184"/>
      <c r="M96" s="184"/>
      <c r="N96" s="184"/>
      <c r="O96" s="184"/>
    </row>
    <row r="97" spans="1:15" ht="24" customHeight="1">
      <c r="A97" s="210"/>
      <c r="B97" s="74" t="s">
        <v>101</v>
      </c>
      <c r="C97" s="240">
        <v>67.099999999999994</v>
      </c>
      <c r="D97" s="245">
        <f>D98</f>
        <v>181</v>
      </c>
      <c r="E97" s="245">
        <f t="shared" ref="E97:G98" si="57">E98</f>
        <v>0</v>
      </c>
      <c r="F97" s="245">
        <f t="shared" si="57"/>
        <v>181</v>
      </c>
      <c r="G97" s="245">
        <f t="shared" si="57"/>
        <v>0</v>
      </c>
      <c r="H97" s="184"/>
      <c r="I97" s="184"/>
      <c r="J97" s="184"/>
      <c r="K97" s="184"/>
      <c r="L97" s="184"/>
      <c r="M97" s="184"/>
      <c r="N97" s="184"/>
      <c r="O97" s="184"/>
    </row>
    <row r="98" spans="1:15" ht="24" customHeight="1">
      <c r="A98" s="210"/>
      <c r="B98" s="211" t="s">
        <v>61</v>
      </c>
      <c r="C98" s="212"/>
      <c r="D98" s="233">
        <f>D99</f>
        <v>181</v>
      </c>
      <c r="E98" s="233">
        <f t="shared" si="57"/>
        <v>0</v>
      </c>
      <c r="F98" s="233">
        <f t="shared" si="57"/>
        <v>181</v>
      </c>
      <c r="G98" s="233">
        <f t="shared" si="57"/>
        <v>0</v>
      </c>
      <c r="H98" s="184"/>
      <c r="I98" s="184"/>
      <c r="J98" s="184"/>
      <c r="K98" s="184"/>
      <c r="L98" s="184"/>
      <c r="M98" s="184"/>
      <c r="N98" s="184"/>
      <c r="O98" s="184"/>
    </row>
    <row r="99" spans="1:15" ht="24" customHeight="1">
      <c r="A99" s="210"/>
      <c r="B99" s="211" t="s">
        <v>66</v>
      </c>
      <c r="C99" s="212">
        <v>70</v>
      </c>
      <c r="D99" s="233">
        <f>E99+F99+G99</f>
        <v>181</v>
      </c>
      <c r="E99" s="233">
        <v>0</v>
      </c>
      <c r="F99" s="233">
        <v>181</v>
      </c>
      <c r="G99" s="233">
        <v>0</v>
      </c>
      <c r="H99" s="184"/>
      <c r="I99" s="184"/>
      <c r="J99" s="184"/>
      <c r="K99" s="184"/>
      <c r="L99" s="184"/>
      <c r="M99" s="184"/>
      <c r="N99" s="184"/>
      <c r="O99" s="184"/>
    </row>
    <row r="100" spans="1:15" ht="33.75" customHeight="1">
      <c r="A100" s="190" t="s">
        <v>127</v>
      </c>
      <c r="B100" s="191" t="s">
        <v>128</v>
      </c>
      <c r="C100" s="192">
        <v>87.1</v>
      </c>
      <c r="D100" s="226">
        <f t="shared" ref="D100:G104" si="58">D105</f>
        <v>128</v>
      </c>
      <c r="E100" s="226">
        <f t="shared" si="58"/>
        <v>0</v>
      </c>
      <c r="F100" s="226">
        <f t="shared" si="58"/>
        <v>128</v>
      </c>
      <c r="G100" s="226">
        <f t="shared" si="58"/>
        <v>0</v>
      </c>
    </row>
    <row r="101" spans="1:15" ht="33.75" customHeight="1">
      <c r="A101" s="190"/>
      <c r="B101" s="193" t="s">
        <v>57</v>
      </c>
      <c r="C101" s="190"/>
      <c r="D101" s="251">
        <f t="shared" si="58"/>
        <v>8</v>
      </c>
      <c r="E101" s="251">
        <v>0</v>
      </c>
      <c r="F101" s="251">
        <f t="shared" si="58"/>
        <v>8</v>
      </c>
      <c r="G101" s="244">
        <v>0</v>
      </c>
    </row>
    <row r="102" spans="1:15" ht="33.75" customHeight="1">
      <c r="A102" s="190"/>
      <c r="B102" s="194" t="s">
        <v>59</v>
      </c>
      <c r="C102" s="190">
        <v>20</v>
      </c>
      <c r="D102" s="226">
        <f t="shared" si="58"/>
        <v>8</v>
      </c>
      <c r="E102" s="226">
        <v>0</v>
      </c>
      <c r="F102" s="226">
        <f t="shared" si="58"/>
        <v>8</v>
      </c>
      <c r="G102" s="244">
        <v>0</v>
      </c>
    </row>
    <row r="103" spans="1:15" ht="27.75" customHeight="1">
      <c r="A103" s="190"/>
      <c r="B103" s="193" t="s">
        <v>61</v>
      </c>
      <c r="C103" s="190"/>
      <c r="D103" s="226">
        <f t="shared" si="58"/>
        <v>120</v>
      </c>
      <c r="E103" s="226">
        <v>0</v>
      </c>
      <c r="F103" s="226">
        <f t="shared" si="58"/>
        <v>120</v>
      </c>
      <c r="G103" s="244">
        <v>0</v>
      </c>
    </row>
    <row r="104" spans="1:15" ht="27.75" customHeight="1">
      <c r="A104" s="190"/>
      <c r="B104" s="194" t="s">
        <v>126</v>
      </c>
      <c r="C104" s="190">
        <v>70</v>
      </c>
      <c r="D104" s="226">
        <f t="shared" si="58"/>
        <v>120</v>
      </c>
      <c r="E104" s="226">
        <f t="shared" si="58"/>
        <v>0</v>
      </c>
      <c r="F104" s="226">
        <f t="shared" si="58"/>
        <v>120</v>
      </c>
      <c r="G104" s="226">
        <f t="shared" si="58"/>
        <v>0</v>
      </c>
    </row>
    <row r="105" spans="1:15" ht="33.75" customHeight="1">
      <c r="A105" s="195" t="s">
        <v>129</v>
      </c>
      <c r="B105" s="196" t="s">
        <v>108</v>
      </c>
      <c r="C105" s="197">
        <v>87.1</v>
      </c>
      <c r="D105" s="227">
        <f>D106+D108</f>
        <v>128</v>
      </c>
      <c r="E105" s="227">
        <f t="shared" ref="E105:G105" si="59">E106+E108</f>
        <v>0</v>
      </c>
      <c r="F105" s="227">
        <f t="shared" si="59"/>
        <v>128</v>
      </c>
      <c r="G105" s="227">
        <f t="shared" si="59"/>
        <v>0</v>
      </c>
    </row>
    <row r="106" spans="1:15" ht="33.75" customHeight="1">
      <c r="A106" s="195"/>
      <c r="B106" s="198" t="s">
        <v>57</v>
      </c>
      <c r="C106" s="199"/>
      <c r="D106" s="228">
        <f>D107</f>
        <v>8</v>
      </c>
      <c r="E106" s="228">
        <v>0</v>
      </c>
      <c r="F106" s="228">
        <f>F107</f>
        <v>8</v>
      </c>
      <c r="G106" s="219">
        <v>0</v>
      </c>
    </row>
    <row r="107" spans="1:15" ht="33.75" customHeight="1">
      <c r="A107" s="195"/>
      <c r="B107" s="200" t="s">
        <v>59</v>
      </c>
      <c r="C107" s="199">
        <v>20</v>
      </c>
      <c r="D107" s="228">
        <f>F107</f>
        <v>8</v>
      </c>
      <c r="E107" s="228">
        <v>0</v>
      </c>
      <c r="F107" s="228">
        <v>8</v>
      </c>
      <c r="G107" s="229">
        <v>0</v>
      </c>
    </row>
    <row r="108" spans="1:15" ht="30" customHeight="1">
      <c r="A108" s="195"/>
      <c r="B108" s="198" t="s">
        <v>61</v>
      </c>
      <c r="C108" s="199"/>
      <c r="D108" s="228">
        <f>D109</f>
        <v>120</v>
      </c>
      <c r="E108" s="228">
        <f>E109</f>
        <v>0</v>
      </c>
      <c r="F108" s="228">
        <f>F109</f>
        <v>120</v>
      </c>
      <c r="G108" s="228">
        <f>G109</f>
        <v>0</v>
      </c>
    </row>
    <row r="109" spans="1:15" ht="27" customHeight="1">
      <c r="A109" s="195"/>
      <c r="B109" s="200" t="s">
        <v>126</v>
      </c>
      <c r="C109" s="199">
        <v>70</v>
      </c>
      <c r="D109" s="228">
        <f>F109</f>
        <v>120</v>
      </c>
      <c r="E109" s="228">
        <v>0</v>
      </c>
      <c r="F109" s="230">
        <v>120</v>
      </c>
      <c r="G109" s="219">
        <v>0</v>
      </c>
    </row>
    <row r="110" spans="1:15" ht="25.5" customHeight="1">
      <c r="A110" s="201"/>
      <c r="B110" s="18" t="s">
        <v>130</v>
      </c>
      <c r="C110" s="202"/>
      <c r="D110" s="223">
        <f>D25-D37</f>
        <v>0</v>
      </c>
      <c r="E110" s="223">
        <f t="shared" ref="E110:G110" si="60">E25-E37</f>
        <v>0</v>
      </c>
      <c r="F110" s="223">
        <f t="shared" si="60"/>
        <v>0</v>
      </c>
      <c r="G110" s="223">
        <f t="shared" si="60"/>
        <v>0</v>
      </c>
    </row>
    <row r="111" spans="1:15" ht="25.5" customHeight="1">
      <c r="A111" s="201"/>
      <c r="B111" s="18" t="s">
        <v>131</v>
      </c>
      <c r="C111" s="202"/>
      <c r="D111" s="223">
        <f>D30-D40</f>
        <v>0</v>
      </c>
      <c r="E111" s="223">
        <f t="shared" ref="E111:G111" si="61">E30-E40</f>
        <v>0</v>
      </c>
      <c r="F111" s="223">
        <f t="shared" si="61"/>
        <v>0</v>
      </c>
      <c r="G111" s="223">
        <f t="shared" si="61"/>
        <v>0</v>
      </c>
    </row>
    <row r="112" spans="1:15" ht="28.5" customHeight="1">
      <c r="A112" s="201"/>
      <c r="B112" s="173" t="s">
        <v>132</v>
      </c>
      <c r="C112" s="201"/>
      <c r="D112" s="231">
        <f>D15-D36</f>
        <v>0</v>
      </c>
      <c r="E112" s="231">
        <f t="shared" ref="E112:G112" si="62">E15-E36</f>
        <v>0</v>
      </c>
      <c r="F112" s="231">
        <f t="shared" si="62"/>
        <v>0</v>
      </c>
      <c r="G112" s="231">
        <f t="shared" si="62"/>
        <v>0</v>
      </c>
    </row>
  </sheetData>
  <mergeCells count="4">
    <mergeCell ref="C2:F2"/>
    <mergeCell ref="B6:F6"/>
    <mergeCell ref="B7:F7"/>
    <mergeCell ref="A8:F8"/>
  </mergeCells>
  <pageMargins left="0.55000000000000004" right="0.196850393700787" top="0.25" bottom="0.4" header="0.15748031496063" footer="0.196850393700787"/>
  <pageSetup paperSize="9" scale="90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TOTAL</vt:lpstr>
      <vt:lpstr>sheet</vt:lpstr>
      <vt:lpstr>sheet!Print_Titles</vt:lpstr>
      <vt:lpstr>TOTAL!Print_Titles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ligiab</dc:creator>
  <cp:lastModifiedBy>ligiab</cp:lastModifiedBy>
  <cp:lastPrinted>2019-06-20T06:57:43Z</cp:lastPrinted>
  <dcterms:created xsi:type="dcterms:W3CDTF">2019-06-19T06:41:45Z</dcterms:created>
  <dcterms:modified xsi:type="dcterms:W3CDTF">2019-06-20T07:29:10Z</dcterms:modified>
</cp:coreProperties>
</file>